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科服务\服务推送\期刊推送\2023推送\2023ESI期刊（带影响因子）\ESI期刊列表（带影响因子）202311\"/>
    </mc:Choice>
  </mc:AlternateContent>
  <bookViews>
    <workbookView xWindow="0" yWindow="0" windowWidth="288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2" i="1" l="1"/>
  <c r="D155" i="1"/>
  <c r="D416" i="1"/>
  <c r="D23" i="1"/>
  <c r="D329" i="1"/>
  <c r="D297" i="1"/>
  <c r="D415" i="1"/>
  <c r="D370" i="1"/>
  <c r="D3" i="1"/>
  <c r="D124" i="1"/>
  <c r="D169" i="1"/>
  <c r="D262" i="1"/>
  <c r="D191" i="1"/>
  <c r="D229" i="1"/>
  <c r="D141" i="1"/>
  <c r="D501" i="1"/>
  <c r="D140" i="1"/>
  <c r="D154" i="1"/>
  <c r="D190" i="1"/>
  <c r="D486" i="1"/>
  <c r="D139" i="1"/>
  <c r="D328" i="1"/>
  <c r="D17" i="1"/>
  <c r="D369" i="1"/>
  <c r="D75" i="1"/>
  <c r="D296" i="1"/>
  <c r="D414" i="1"/>
  <c r="D210" i="1"/>
  <c r="D485" i="1"/>
  <c r="D512" i="1"/>
  <c r="D452" i="1"/>
  <c r="D413" i="1"/>
  <c r="D168" i="1"/>
  <c r="D451" i="1"/>
  <c r="D138" i="1"/>
  <c r="D484" i="1"/>
  <c r="D123" i="1"/>
  <c r="D450" i="1"/>
  <c r="D74" i="1"/>
  <c r="D73" i="1"/>
  <c r="D295" i="1"/>
  <c r="D137" i="1"/>
  <c r="D412" i="1"/>
  <c r="D411" i="1"/>
  <c r="D109" i="1"/>
  <c r="D167" i="1"/>
  <c r="D483" i="1"/>
  <c r="D108" i="1"/>
  <c r="D189" i="1"/>
  <c r="D294" i="1"/>
  <c r="D122" i="1"/>
  <c r="D121" i="1"/>
  <c r="D482" i="1"/>
  <c r="D293" i="1"/>
  <c r="D410" i="1"/>
  <c r="D11" i="1"/>
  <c r="D44" i="1"/>
  <c r="D66" i="1"/>
  <c r="D368" i="1"/>
  <c r="D13" i="1"/>
  <c r="D292" i="1"/>
  <c r="D6" i="1"/>
  <c r="D327" i="1"/>
  <c r="D409" i="1"/>
  <c r="D261" i="1"/>
  <c r="D326" i="1"/>
  <c r="D408" i="1"/>
  <c r="D56" i="1"/>
  <c r="D5" i="1"/>
  <c r="D449" i="1"/>
  <c r="D18" i="1"/>
  <c r="D120" i="1"/>
  <c r="D22" i="1"/>
  <c r="D291" i="1"/>
  <c r="D43" i="1"/>
  <c r="D448" i="1"/>
  <c r="D511" i="1"/>
  <c r="D55" i="1"/>
  <c r="D407" i="1"/>
  <c r="D367" i="1"/>
  <c r="D447" i="1"/>
  <c r="D188" i="1"/>
  <c r="D260" i="1"/>
  <c r="D187" i="1"/>
  <c r="D259" i="1"/>
  <c r="D99" i="1"/>
  <c r="D228" i="1"/>
  <c r="D14" i="1"/>
  <c r="D166" i="1"/>
  <c r="D136" i="1"/>
  <c r="D107" i="1"/>
  <c r="D47" i="1"/>
  <c r="D87" i="1"/>
  <c r="D165" i="1"/>
  <c r="D516" i="1"/>
  <c r="D135" i="1"/>
  <c r="D290" i="1"/>
  <c r="D500" i="1"/>
  <c r="D209" i="1"/>
  <c r="D446" i="1"/>
  <c r="D26" i="1"/>
  <c r="D227" i="1"/>
  <c r="D445" i="1"/>
  <c r="D208" i="1"/>
  <c r="D406" i="1"/>
  <c r="D444" i="1"/>
  <c r="D405" i="1"/>
  <c r="D404" i="1"/>
  <c r="D481" i="1"/>
  <c r="D325" i="1"/>
  <c r="D226" i="1"/>
  <c r="D134" i="1"/>
  <c r="D86" i="1"/>
  <c r="D153" i="1"/>
  <c r="D403" i="1"/>
  <c r="D443" i="1"/>
  <c r="D442" i="1"/>
  <c r="D186" i="1"/>
  <c r="D480" i="1"/>
  <c r="D258" i="1"/>
  <c r="D499" i="1"/>
  <c r="D257" i="1"/>
  <c r="D324" i="1"/>
  <c r="D323" i="1"/>
  <c r="D402" i="1"/>
  <c r="D401" i="1"/>
  <c r="D85" i="1"/>
  <c r="D152" i="1"/>
  <c r="D289" i="1"/>
  <c r="D322" i="1"/>
  <c r="D106" i="1"/>
  <c r="D321" i="1"/>
  <c r="D366" i="1"/>
  <c r="D288" i="1"/>
  <c r="D35" i="1"/>
  <c r="D365" i="1"/>
  <c r="D320" i="1"/>
  <c r="D65" i="1"/>
  <c r="D119" i="1"/>
  <c r="D364" i="1"/>
  <c r="D50" i="1"/>
  <c r="D400" i="1"/>
  <c r="D84" i="1"/>
  <c r="D207" i="1"/>
  <c r="D206" i="1"/>
  <c r="D118" i="1"/>
  <c r="D42" i="1"/>
  <c r="D46" i="1"/>
  <c r="D479" i="1"/>
  <c r="D478" i="1"/>
  <c r="D98" i="1"/>
  <c r="D185" i="1"/>
  <c r="D441" i="1"/>
  <c r="D477" i="1"/>
  <c r="D256" i="1"/>
  <c r="D255" i="1"/>
  <c r="D225" i="1"/>
  <c r="D117" i="1"/>
  <c r="D363" i="1"/>
  <c r="D399" i="1"/>
  <c r="D254" i="1"/>
  <c r="D398" i="1"/>
  <c r="D116" i="1"/>
  <c r="D319" i="1"/>
  <c r="D440" i="1"/>
  <c r="D54" i="1"/>
  <c r="D164" i="1"/>
  <c r="D476" i="1"/>
  <c r="D205" i="1"/>
  <c r="D224" i="1"/>
  <c r="D475" i="1"/>
  <c r="D397" i="1"/>
  <c r="D396" i="1"/>
  <c r="D395" i="1"/>
  <c r="D184" i="1"/>
  <c r="D253" i="1"/>
  <c r="D252" i="1"/>
  <c r="D362" i="1"/>
  <c r="D204" i="1"/>
  <c r="D318" i="1"/>
  <c r="D183" i="1"/>
  <c r="D105" i="1"/>
  <c r="D498" i="1"/>
  <c r="D104" i="1"/>
  <c r="D287" i="1"/>
  <c r="D163" i="1"/>
  <c r="D474" i="1"/>
  <c r="D394" i="1"/>
  <c r="D203" i="1"/>
  <c r="D361" i="1"/>
  <c r="D286" i="1"/>
  <c r="D251" i="1"/>
  <c r="D360" i="1"/>
  <c r="D64" i="1"/>
  <c r="D133" i="1"/>
  <c r="D34" i="1"/>
  <c r="D10" i="1"/>
  <c r="D12" i="1"/>
  <c r="D33" i="1"/>
  <c r="D497" i="1"/>
  <c r="D439" i="1"/>
  <c r="D510" i="1"/>
  <c r="D473" i="1"/>
  <c r="D72" i="1"/>
  <c r="D97" i="1"/>
  <c r="D393" i="1"/>
  <c r="D472" i="1"/>
  <c r="D496" i="1"/>
  <c r="D392" i="1"/>
  <c r="D41" i="1"/>
  <c r="D438" i="1"/>
  <c r="D359" i="1"/>
  <c r="D514" i="1"/>
  <c r="D471" i="1"/>
  <c r="D470" i="1"/>
  <c r="D469" i="1"/>
  <c r="D509" i="1"/>
  <c r="D223" i="1"/>
  <c r="D132" i="1"/>
  <c r="D83" i="1"/>
  <c r="D437" i="1"/>
  <c r="D391" i="1"/>
  <c r="D250" i="1"/>
  <c r="D317" i="1"/>
  <c r="D151" i="1"/>
  <c r="D358" i="1"/>
  <c r="D285" i="1"/>
  <c r="D284" i="1"/>
  <c r="D131" i="1"/>
  <c r="D357" i="1"/>
  <c r="D103" i="1"/>
  <c r="D71" i="1"/>
  <c r="D436" i="1"/>
  <c r="D390" i="1"/>
  <c r="D249" i="1"/>
  <c r="D283" i="1"/>
  <c r="D96" i="1"/>
  <c r="D30" i="1"/>
  <c r="D202" i="1"/>
  <c r="D115" i="1"/>
  <c r="D282" i="1"/>
  <c r="D356" i="1"/>
  <c r="D316" i="1"/>
  <c r="D162" i="1"/>
  <c r="D281" i="1"/>
  <c r="D248" i="1"/>
  <c r="D63" i="1"/>
  <c r="D495" i="1"/>
  <c r="D161" i="1"/>
  <c r="D182" i="1"/>
  <c r="D315" i="1"/>
  <c r="D355" i="1"/>
  <c r="D354" i="1"/>
  <c r="D114" i="1"/>
  <c r="D247" i="1"/>
  <c r="D70" i="1"/>
  <c r="D280" i="1"/>
  <c r="D160" i="1"/>
  <c r="D314" i="1"/>
  <c r="D181" i="1"/>
  <c r="D313" i="1"/>
  <c r="D389" i="1"/>
  <c r="D279" i="1"/>
  <c r="D246" i="1"/>
  <c r="D180" i="1"/>
  <c r="D435" i="1"/>
  <c r="D82" i="1"/>
  <c r="D130" i="1"/>
  <c r="D60" i="1"/>
  <c r="D59" i="1"/>
  <c r="D312" i="1"/>
  <c r="D508" i="1"/>
  <c r="D434" i="1"/>
  <c r="D245" i="1"/>
  <c r="D58" i="1"/>
  <c r="D53" i="1"/>
  <c r="D201" i="1"/>
  <c r="D179" i="1"/>
  <c r="D113" i="1"/>
  <c r="D222" i="1"/>
  <c r="D353" i="1"/>
  <c r="D102" i="1"/>
  <c r="D129" i="1"/>
  <c r="D244" i="1"/>
  <c r="D159" i="1"/>
  <c r="D311" i="1"/>
  <c r="D150" i="1"/>
  <c r="D468" i="1"/>
  <c r="D467" i="1"/>
  <c r="D388" i="1"/>
  <c r="D149" i="1"/>
  <c r="D352" i="1"/>
  <c r="D243" i="1"/>
  <c r="D466" i="1"/>
  <c r="D494" i="1"/>
  <c r="D200" i="1"/>
  <c r="D199" i="1"/>
  <c r="D40" i="1"/>
  <c r="D310" i="1"/>
  <c r="D465" i="1"/>
  <c r="D178" i="1"/>
  <c r="D242" i="1"/>
  <c r="D241" i="1"/>
  <c r="D148" i="1"/>
  <c r="D309" i="1"/>
  <c r="D240" i="1"/>
  <c r="D39" i="1"/>
  <c r="D32" i="1"/>
  <c r="D221" i="1"/>
  <c r="D387" i="1"/>
  <c r="D31" i="1"/>
  <c r="D351" i="1"/>
  <c r="D239" i="1"/>
  <c r="D350" i="1"/>
  <c r="D52" i="1"/>
  <c r="D278" i="1"/>
  <c r="D220" i="1"/>
  <c r="D308" i="1"/>
  <c r="D433" i="1"/>
  <c r="D386" i="1"/>
  <c r="D81" i="1"/>
  <c r="D19" i="1"/>
  <c r="D21" i="1"/>
  <c r="D385" i="1"/>
  <c r="D49" i="1"/>
  <c r="D307" i="1"/>
  <c r="D432" i="1"/>
  <c r="D431" i="1"/>
  <c r="D219" i="1"/>
  <c r="D384" i="1"/>
  <c r="D464" i="1"/>
  <c r="D8" i="1"/>
  <c r="D147" i="1"/>
  <c r="D349" i="1"/>
  <c r="D306" i="1"/>
  <c r="D238" i="1"/>
  <c r="D348" i="1"/>
  <c r="D277" i="1"/>
  <c r="D430" i="1"/>
  <c r="D429" i="1"/>
  <c r="D493" i="1"/>
  <c r="D198" i="1"/>
  <c r="D237" i="1"/>
  <c r="D236" i="1"/>
  <c r="D492" i="1"/>
  <c r="D276" i="1"/>
  <c r="D347" i="1"/>
  <c r="D428" i="1"/>
  <c r="D513" i="1"/>
  <c r="D463" i="1"/>
  <c r="D146" i="1"/>
  <c r="D48" i="1"/>
  <c r="D491" i="1"/>
  <c r="D218" i="1"/>
  <c r="D275" i="1"/>
  <c r="D490" i="1"/>
  <c r="D507" i="1"/>
  <c r="D38" i="1"/>
  <c r="D112" i="1"/>
  <c r="D69" i="1"/>
  <c r="D25" i="1"/>
  <c r="D427" i="1"/>
  <c r="D274" i="1"/>
  <c r="D346" i="1"/>
  <c r="D515" i="1"/>
  <c r="D273" i="1"/>
  <c r="D95" i="1"/>
  <c r="D57" i="1"/>
  <c r="D272" i="1"/>
  <c r="D94" i="1"/>
  <c r="D128" i="1"/>
  <c r="D345" i="1"/>
  <c r="D177" i="1"/>
  <c r="D271" i="1"/>
  <c r="D344" i="1"/>
  <c r="D235" i="1"/>
  <c r="D101" i="1"/>
  <c r="D305" i="1"/>
  <c r="D383" i="1"/>
  <c r="D304" i="1"/>
  <c r="D127" i="1"/>
  <c r="D303" i="1"/>
  <c r="D302" i="1"/>
  <c r="D343" i="1"/>
  <c r="D145" i="1"/>
  <c r="D342" i="1"/>
  <c r="D270" i="1"/>
  <c r="D426" i="1"/>
  <c r="D462" i="1"/>
  <c r="D217" i="1"/>
  <c r="D16" i="1"/>
  <c r="D93" i="1"/>
  <c r="D92" i="1"/>
  <c r="D176" i="1"/>
  <c r="D126" i="1"/>
  <c r="D382" i="1"/>
  <c r="D80" i="1"/>
  <c r="D216" i="1"/>
  <c r="D15" i="1"/>
  <c r="D197" i="1"/>
  <c r="D79" i="1"/>
  <c r="D125" i="1"/>
  <c r="D461" i="1"/>
  <c r="D68" i="1"/>
  <c r="D144" i="1"/>
  <c r="D489" i="1"/>
  <c r="D488" i="1"/>
  <c r="D425" i="1"/>
  <c r="D341" i="1"/>
  <c r="D340" i="1"/>
  <c r="D269" i="1"/>
  <c r="D234" i="1"/>
  <c r="D506" i="1"/>
  <c r="D91" i="1"/>
  <c r="D268" i="1"/>
  <c r="D381" i="1"/>
  <c r="D505" i="1"/>
  <c r="D460" i="1"/>
  <c r="D111" i="1"/>
  <c r="D504" i="1"/>
  <c r="D196" i="1"/>
  <c r="D459" i="1"/>
  <c r="D233" i="1"/>
  <c r="D424" i="1"/>
  <c r="D7" i="1"/>
  <c r="D215" i="1"/>
  <c r="D380" i="1"/>
  <c r="D379" i="1"/>
  <c r="D175" i="1"/>
  <c r="D232" i="1"/>
  <c r="D378" i="1"/>
  <c r="D339" i="1"/>
  <c r="D78" i="1"/>
  <c r="D377" i="1"/>
  <c r="D301" i="1"/>
  <c r="D267" i="1"/>
  <c r="D174" i="1"/>
  <c r="D503" i="1"/>
  <c r="D458" i="1"/>
  <c r="D517" i="1"/>
  <c r="D423" i="1"/>
  <c r="D214" i="1"/>
  <c r="D67" i="1"/>
  <c r="D422" i="1"/>
  <c r="D37" i="1"/>
  <c r="D457" i="1"/>
  <c r="D338" i="1"/>
  <c r="D213" i="1"/>
  <c r="D300" i="1"/>
  <c r="D212" i="1"/>
  <c r="D337" i="1"/>
  <c r="D421" i="1"/>
  <c r="D299" i="1"/>
  <c r="D336" i="1"/>
  <c r="D266" i="1"/>
  <c r="D173" i="1"/>
  <c r="D172" i="1"/>
  <c r="D376" i="1"/>
  <c r="D335" i="1"/>
  <c r="D143" i="1"/>
  <c r="D77" i="1"/>
  <c r="D100" i="1"/>
  <c r="D76" i="1"/>
  <c r="D90" i="1"/>
  <c r="D24" i="1"/>
  <c r="D158" i="1"/>
  <c r="D36" i="1"/>
  <c r="D29" i="1"/>
  <c r="D28" i="1"/>
  <c r="D4" i="1"/>
  <c r="D89" i="1"/>
  <c r="D456" i="1"/>
  <c r="D142" i="1"/>
  <c r="D62" i="1"/>
  <c r="D334" i="1"/>
  <c r="D333" i="1"/>
  <c r="D157" i="1"/>
  <c r="D171" i="1"/>
  <c r="D265" i="1"/>
  <c r="D61" i="1"/>
  <c r="D264" i="1"/>
  <c r="D195" i="1"/>
  <c r="D9" i="1"/>
  <c r="D420" i="1"/>
  <c r="D332" i="1"/>
  <c r="D331" i="1"/>
  <c r="D110" i="1"/>
  <c r="D194" i="1"/>
  <c r="D375" i="1"/>
  <c r="D170" i="1"/>
  <c r="D231" i="1"/>
  <c r="D156" i="1"/>
  <c r="D298" i="1"/>
  <c r="D374" i="1"/>
  <c r="D330" i="1"/>
  <c r="D373" i="1"/>
  <c r="D45" i="1"/>
  <c r="D487" i="1"/>
  <c r="D51" i="1"/>
  <c r="D193" i="1"/>
  <c r="D455" i="1"/>
  <c r="D419" i="1"/>
  <c r="D454" i="1"/>
  <c r="D418" i="1"/>
  <c r="D372" i="1"/>
  <c r="D417" i="1"/>
  <c r="D192" i="1"/>
  <c r="D371" i="1"/>
  <c r="D263" i="1"/>
  <c r="D20" i="1"/>
  <c r="D453" i="1"/>
  <c r="D230" i="1"/>
  <c r="D27" i="1"/>
  <c r="D211" i="1"/>
  <c r="D88" i="1"/>
</calcChain>
</file>

<file path=xl/sharedStrings.xml><?xml version="1.0" encoding="utf-8"?>
<sst xmlns="http://schemas.openxmlformats.org/spreadsheetml/2006/main" count="3131" uniqueCount="1678">
  <si>
    <t>JIF Rank</t>
  </si>
  <si>
    <t>立即指数</t>
  </si>
  <si>
    <t>ISSN</t>
  </si>
  <si>
    <t>eISSN</t>
  </si>
  <si>
    <t>出版来源国家/地区</t>
  </si>
  <si>
    <t>出版商（全部）</t>
  </si>
  <si>
    <t>ZEITSCHRIFT FUR ANGEWANDTE MATHEMATIK UND PHYSIK</t>
  </si>
  <si>
    <t>Q2</t>
  </si>
  <si>
    <t>0044-2275</t>
  </si>
  <si>
    <t>1420-9039</t>
  </si>
  <si>
    <t>SWITZERLAND</t>
  </si>
  <si>
    <t>SPRINGER INT PUBL AG</t>
  </si>
  <si>
    <t>ZEITSCHRIFT FUR ANALYSIS UND IHRE ANWENDUNGEN</t>
  </si>
  <si>
    <t>0232-2064</t>
  </si>
  <si>
    <t>1661-4534</t>
  </si>
  <si>
    <t>GERMANY (FED REP GER)</t>
  </si>
  <si>
    <t>EUROPEAN MATHEMATICAL SOC-EMS</t>
  </si>
  <si>
    <t>WILEY INTERDISCIPLINARY REVIEWS-COMPUTATIONAL STATISTICS</t>
  </si>
  <si>
    <t>Q1</t>
  </si>
  <si>
    <t>1939-0068</t>
  </si>
  <si>
    <t>USA</t>
  </si>
  <si>
    <t>WILEY</t>
  </si>
  <si>
    <t>UNIVERSITY POLITEHNICA OF BUCHAREST SCIENTIFIC BULLETIN-SERIES A-APPLIED MATHEMATICS AND PHYSICS</t>
  </si>
  <si>
    <t>Q3</t>
  </si>
  <si>
    <t>1223-7027</t>
  </si>
  <si>
    <t>n/a</t>
  </si>
  <si>
    <t>ROMANIA</t>
  </si>
  <si>
    <t>UNIV POLITEHNICA BUCHAREST, SCI BULL</t>
  </si>
  <si>
    <t>UKRAINIAN MATHEMATICAL JOURNAL</t>
  </si>
  <si>
    <t>Q4</t>
  </si>
  <si>
    <t>0041-5995</t>
  </si>
  <si>
    <t>1573-9376</t>
  </si>
  <si>
    <t>UKRAINE</t>
  </si>
  <si>
    <t>SPRINGER</t>
  </si>
  <si>
    <t>TWMS JOURNAL OF PURE AND APPLIED MATHEMATICS</t>
  </si>
  <si>
    <t>2076-2585</t>
  </si>
  <si>
    <t>2219-1259</t>
  </si>
  <si>
    <t>AZERBAIJAN</t>
  </si>
  <si>
    <t>INST APPLIED MATHEMATICS</t>
  </si>
  <si>
    <t>TURKISH JOURNAL OF MATHEMATICS</t>
  </si>
  <si>
    <t>1300-0098</t>
  </si>
  <si>
    <t>1303-6149</t>
  </si>
  <si>
    <t>TURKIYE</t>
  </si>
  <si>
    <t>Tubitak Scientific &amp; Technological Research Council Turkey</t>
  </si>
  <si>
    <t>TRANSFORMATION GROUPS</t>
  </si>
  <si>
    <t>1083-4362</t>
  </si>
  <si>
    <t>1531-586X</t>
  </si>
  <si>
    <t>SPRINGER BIRKHAUSER</t>
  </si>
  <si>
    <t>TRANSACTIONS OF THE AMERICAN MATHEMATICAL SOCIETY</t>
  </si>
  <si>
    <t>0002-9947</t>
  </si>
  <si>
    <t>1088-6850</t>
  </si>
  <si>
    <t>AMER MATHEMATICAL SOC</t>
  </si>
  <si>
    <t>TOPOLOGY AND ITS APPLICATIONS</t>
  </si>
  <si>
    <t>0166-8641</t>
  </si>
  <si>
    <t>1879-3207</t>
  </si>
  <si>
    <t>NETHERLANDS</t>
  </si>
  <si>
    <t>ELSEVIER</t>
  </si>
  <si>
    <t>TOPOLOGICAL METHODS IN NONLINEAR ANALYSIS</t>
  </si>
  <si>
    <t>1230-3429</t>
  </si>
  <si>
    <t>POLAND</t>
  </si>
  <si>
    <t>NICOLAUS COPERNICUS UNIV TORUN, JULIUSZ SCHAUDER CTR NONLINEAR STUDIES</t>
  </si>
  <si>
    <t>TOKYO JOURNAL OF MATHEMATICS</t>
  </si>
  <si>
    <t>0387-3870</t>
  </si>
  <si>
    <t>JAPAN</t>
  </si>
  <si>
    <t>TOKYO JOURNAL MATHEMATICS EDITORIAL OFFICE ACAD CENTER</t>
  </si>
  <si>
    <t>TOHOKU MATHEMATICAL JOURNAL</t>
  </si>
  <si>
    <t>0040-8735</t>
  </si>
  <si>
    <t>TOHOKU UNIVERSITY</t>
  </si>
  <si>
    <t>THEORY OF PROBABILITY AND ITS APPLICATIONS</t>
  </si>
  <si>
    <t>0040-585X</t>
  </si>
  <si>
    <t>1095-7219</t>
  </si>
  <si>
    <t>RUSSIA</t>
  </si>
  <si>
    <t>SIAM PUBLICATIONS</t>
  </si>
  <si>
    <t>THEORY AND APPLICATIONS OF CATEGORIES</t>
  </si>
  <si>
    <t>1201-561X</t>
  </si>
  <si>
    <t>CANADA</t>
  </si>
  <si>
    <t>MOUNT ALLISON UNIV</t>
  </si>
  <si>
    <t>TEST</t>
  </si>
  <si>
    <t>1133-0686</t>
  </si>
  <si>
    <t>1863-8260</t>
  </si>
  <si>
    <t>SPAIN</t>
  </si>
  <si>
    <t>TECHNOMETRICS</t>
  </si>
  <si>
    <t>0040-1706</t>
  </si>
  <si>
    <t>1537-2723</t>
  </si>
  <si>
    <t>TAYLOR &amp; FRANCIS INC</t>
  </si>
  <si>
    <t>TAIWANESE JOURNAL OF MATHEMATICS</t>
  </si>
  <si>
    <t>1027-5487</t>
  </si>
  <si>
    <t>2224-6851</t>
  </si>
  <si>
    <t>TAIWAN</t>
  </si>
  <si>
    <t>MATHEMATICAL SOC REP CHINA</t>
  </si>
  <si>
    <t>STUDIES IN APPLIED MATHEMATICS</t>
  </si>
  <si>
    <t>0022-2526</t>
  </si>
  <si>
    <t>1467-9590</t>
  </si>
  <si>
    <t>STUDIA SCIENTIARUM MATHEMATICARUM HUNGARICA</t>
  </si>
  <si>
    <t>0081-6906</t>
  </si>
  <si>
    <t>1588-2896</t>
  </si>
  <si>
    <t>HUNGARY</t>
  </si>
  <si>
    <t>AKADEMIAI KIADO ZRT</t>
  </si>
  <si>
    <t>STUDIA MATHEMATICA</t>
  </si>
  <si>
    <t>0039-3223</t>
  </si>
  <si>
    <t>1730-6337</t>
  </si>
  <si>
    <t>POLISH ACAD SCIENCES INST MATHEMATICS-IMPAN</t>
  </si>
  <si>
    <t>STUDIA LOGICA</t>
  </si>
  <si>
    <t>0039-3215</t>
  </si>
  <si>
    <t>1572-8730</t>
  </si>
  <si>
    <t>STOCHASTICS-AN INTERNATIONAL JOURNAL OF PROBABILITY AND STOCHASTIC PROCESSES</t>
  </si>
  <si>
    <t>1744-2508</t>
  </si>
  <si>
    <t>1744-2516</t>
  </si>
  <si>
    <t>ENGLAND</t>
  </si>
  <si>
    <t>TAYLOR &amp; FRANCIS LTD</t>
  </si>
  <si>
    <t>STOCHASTICS AND PARTIAL DIFFERENTIAL EQUATIONS-ANALYSIS AND COMPUTATIONS</t>
  </si>
  <si>
    <t>2194-0401</t>
  </si>
  <si>
    <t>2194-041X</t>
  </si>
  <si>
    <t>STOCHASTICS AND DYNAMICS</t>
  </si>
  <si>
    <t>0219-4937</t>
  </si>
  <si>
    <t>1793-6799</t>
  </si>
  <si>
    <t>SINGAPORE</t>
  </si>
  <si>
    <t>WORLD SCIENTIFIC PUBL CO PTE LTD</t>
  </si>
  <si>
    <t>STOCHASTIC PROCESSES AND THEIR APPLICATIONS</t>
  </si>
  <si>
    <t>0304-4149</t>
  </si>
  <si>
    <t>1879-209X</t>
  </si>
  <si>
    <t>STOCHASTIC MODELS</t>
  </si>
  <si>
    <t>1532-6349</t>
  </si>
  <si>
    <t>1532-4214</t>
  </si>
  <si>
    <t>STOCHASTIC ANALYSIS AND APPLICATIONS</t>
  </si>
  <si>
    <t>0736-2994</t>
  </si>
  <si>
    <t>1532-9356</t>
  </si>
  <si>
    <t>STATISTICS IN BIOPHARMACEUTICAL RESEARCH</t>
  </si>
  <si>
    <t>1946-6315</t>
  </si>
  <si>
    <t>STATISTICS AND ITS INTERFACE</t>
  </si>
  <si>
    <t>1938-7989</t>
  </si>
  <si>
    <t>1938-7997</t>
  </si>
  <si>
    <t>INT PRESS BOSTON, INC</t>
  </si>
  <si>
    <t>STATISTICS &amp; PROBABILITY LETTERS</t>
  </si>
  <si>
    <t>0167-7152</t>
  </si>
  <si>
    <t>1879-2103</t>
  </si>
  <si>
    <t>STATISTICS</t>
  </si>
  <si>
    <t>0233-1888</t>
  </si>
  <si>
    <t>1029-4910</t>
  </si>
  <si>
    <t>STATISTICAL SCIENCE</t>
  </si>
  <si>
    <t>0883-4237</t>
  </si>
  <si>
    <t>2168-8745</t>
  </si>
  <si>
    <t>INST MATHEMATICAL STATISTICS-IMS</t>
  </si>
  <si>
    <t>STATISTICAL PAPERS</t>
  </si>
  <si>
    <t>0932-5026</t>
  </si>
  <si>
    <t>1613-9798</t>
  </si>
  <si>
    <t>STATISTICAL MODELLING</t>
  </si>
  <si>
    <t>1471-082X</t>
  </si>
  <si>
    <t>1477-0342</t>
  </si>
  <si>
    <t>SAGE PUBLICATIONS LTD</t>
  </si>
  <si>
    <t>STATISTICAL METHODS IN MEDICAL RESEARCH</t>
  </si>
  <si>
    <t>0962-2802</t>
  </si>
  <si>
    <t>1477-0334</t>
  </si>
  <si>
    <t>STATISTICAL METHODS AND APPLICATIONS</t>
  </si>
  <si>
    <t>1618-2510</t>
  </si>
  <si>
    <t>1613-981X</t>
  </si>
  <si>
    <t>SPRINGER HEIDELBERG</t>
  </si>
  <si>
    <t>STATISTICA SINICA</t>
  </si>
  <si>
    <t>1017-0405</t>
  </si>
  <si>
    <t>1996-8507</t>
  </si>
  <si>
    <t>STATISTICA NEERLANDICA</t>
  </si>
  <si>
    <t>0039-0402</t>
  </si>
  <si>
    <t>1467-9574</t>
  </si>
  <si>
    <t>STAT</t>
  </si>
  <si>
    <t>2049-1573</t>
  </si>
  <si>
    <t>ST PETERSBURG MATHEMATICAL JOURNAL</t>
  </si>
  <si>
    <t>1061-0022</t>
  </si>
  <si>
    <t>1547-7371</t>
  </si>
  <si>
    <t>SPATIAL STATISTICS</t>
  </si>
  <si>
    <t>2211-6753</t>
  </si>
  <si>
    <t>ELSEVIER SCI LTD</t>
  </si>
  <si>
    <t>SORT-STATISTICS AND OPERATIONS RESEARCH TRANSACTIONS</t>
  </si>
  <si>
    <t>1696-2281</t>
  </si>
  <si>
    <t>2013-8830</t>
  </si>
  <si>
    <t>INST ESTADISTICA CATALUNYA-IDESCAT</t>
  </si>
  <si>
    <t>SIBERIAN MATHEMATICAL JOURNAL</t>
  </si>
  <si>
    <t>0037-4466</t>
  </si>
  <si>
    <t>1573-9260</t>
  </si>
  <si>
    <t>MAIK NAUKA/INTERPERIODICA/SPRINGER</t>
  </si>
  <si>
    <t>SIAM-ASA JOURNAL ON UNCERTAINTY QUANTIFICATION</t>
  </si>
  <si>
    <t>2166-2525</t>
  </si>
  <si>
    <t>SIAM REVIEW</t>
  </si>
  <si>
    <t>0036-1445</t>
  </si>
  <si>
    <t>1095-7200</t>
  </si>
  <si>
    <t>SIAM JOURNAL ON SCIENTIFIC COMPUTING</t>
  </si>
  <si>
    <t>1064-8275</t>
  </si>
  <si>
    <t>1095-7197</t>
  </si>
  <si>
    <t>SIAM JOURNAL ON OPTIMIZATION</t>
  </si>
  <si>
    <t>1052-6234</t>
  </si>
  <si>
    <t>1095-7189</t>
  </si>
  <si>
    <t>SIAM JOURNAL ON NUMERICAL ANALYSIS</t>
  </si>
  <si>
    <t>0036-1429</t>
  </si>
  <si>
    <t>1095-7170</t>
  </si>
  <si>
    <t>SIAM JOURNAL ON MATRIX ANALYSIS AND APPLICATIONS</t>
  </si>
  <si>
    <t>0895-4798</t>
  </si>
  <si>
    <t>1095-7162</t>
  </si>
  <si>
    <t>SIAM JOURNAL ON MATHEMATICS OF DATA SCIENCE</t>
  </si>
  <si>
    <t>2577-0187</t>
  </si>
  <si>
    <t>SIAM JOURNAL ON MATHEMATICAL ANALYSIS</t>
  </si>
  <si>
    <t>0036-1410</t>
  </si>
  <si>
    <t>1095-7154</t>
  </si>
  <si>
    <t>SIAM JOURNAL ON IMAGING SCIENCES</t>
  </si>
  <si>
    <t>1936-4954</t>
  </si>
  <si>
    <t>SIAM JOURNAL ON APPLIED MATHEMATICS</t>
  </si>
  <si>
    <t>0036-1399</t>
  </si>
  <si>
    <t>1095-712X</t>
  </si>
  <si>
    <t>SIAM JOURNAL ON APPLIED DYNAMICAL SYSTEMS</t>
  </si>
  <si>
    <t>1536-0040</t>
  </si>
  <si>
    <t>SET-VALUED AND VARIATIONAL ANALYSIS</t>
  </si>
  <si>
    <t>1877-0533</t>
  </si>
  <si>
    <t>1877-0541</t>
  </si>
  <si>
    <t>SEQUENTIAL ANALYSIS-DESIGN METHODS AND APPLICATIONS</t>
  </si>
  <si>
    <t>0747-4946</t>
  </si>
  <si>
    <t>1532-4176</t>
  </si>
  <si>
    <t>SEMIGROUP FORUM</t>
  </si>
  <si>
    <t>0037-1912</t>
  </si>
  <si>
    <t>1432-2137</t>
  </si>
  <si>
    <t>SELECTA MATHEMATICA-NEW SERIES</t>
  </si>
  <si>
    <t>1022-1824</t>
  </si>
  <si>
    <t>1420-9020</t>
  </si>
  <si>
    <t>SCIENCE CHINA-MATHEMATICS</t>
  </si>
  <si>
    <t>1674-7283</t>
  </si>
  <si>
    <t>1869-1862</t>
  </si>
  <si>
    <t>CHINA MAINLAND</t>
  </si>
  <si>
    <t>SCIENCE PRESS</t>
  </si>
  <si>
    <t>SCANDINAVIAN JOURNAL OF STATISTICS</t>
  </si>
  <si>
    <t>0303-6898</t>
  </si>
  <si>
    <t>1467-9469</t>
  </si>
  <si>
    <t>SBORNIK MATHEMATICS</t>
  </si>
  <si>
    <t>1064-5616</t>
  </si>
  <si>
    <t>1468-4802</t>
  </si>
  <si>
    <t>Steklov Mathematical Inst, Russian Acad Sciences</t>
  </si>
  <si>
    <t>RUSSIAN MATHEMATICAL SURVEYS</t>
  </si>
  <si>
    <t>0036-0279</t>
  </si>
  <si>
    <t>1468-4829</t>
  </si>
  <si>
    <t>RUSSIAN JOURNAL OF NUMERICAL ANALYSIS AND MATHEMATICAL MODELLING</t>
  </si>
  <si>
    <t>0927-6467</t>
  </si>
  <si>
    <t>1569-3988</t>
  </si>
  <si>
    <t>WALTER DE GRUYTER GMBH</t>
  </si>
  <si>
    <t>ROCKY MOUNTAIN JOURNAL OF MATHEMATICS</t>
  </si>
  <si>
    <t>0035-7596</t>
  </si>
  <si>
    <t>1945-3795</t>
  </si>
  <si>
    <t>ROCKY MT MATH CONSORTIUM</t>
  </si>
  <si>
    <t>RICERCHE DI MATEMATICA</t>
  </si>
  <si>
    <t>0035-5038</t>
  </si>
  <si>
    <t>1827-3491</t>
  </si>
  <si>
    <t>ITALY</t>
  </si>
  <si>
    <t>SPRINGER-VERLAG ITALIA SRL</t>
  </si>
  <si>
    <t>REVSTAT-STATISTICAL JOURNAL</t>
  </si>
  <si>
    <t>1645-6726</t>
  </si>
  <si>
    <t>2183-0371</t>
  </si>
  <si>
    <t>PORTUGAL</t>
  </si>
  <si>
    <t>INST NACIONAL ESTATISTICA-INE</t>
  </si>
  <si>
    <t>REVISTA MATEMATICA IBEROAMERICANA</t>
  </si>
  <si>
    <t>0213-2230</t>
  </si>
  <si>
    <t>REVISTA MATEMATICA COMPLUTENSE</t>
  </si>
  <si>
    <t>1139-1138</t>
  </si>
  <si>
    <t>1988-2807</t>
  </si>
  <si>
    <t>REVISTA DE LA UNION MATEMATICA ARGENTINA</t>
  </si>
  <si>
    <t>0041-6932</t>
  </si>
  <si>
    <t>1669-9637</t>
  </si>
  <si>
    <t>ARGENTINA</t>
  </si>
  <si>
    <t>UNION MATEMATICA ARGENTINA</t>
  </si>
  <si>
    <t>REVISTA DE LA REAL ACADEMIA DE CIENCIAS EXACTAS FISICAS Y NATURALES SERIE A-MATEMATICAS</t>
  </si>
  <si>
    <t>1578-7303</t>
  </si>
  <si>
    <t>1579-1505</t>
  </si>
  <si>
    <t>REVIEW OF SYMBOLIC LOGIC</t>
  </si>
  <si>
    <t>1755-0203</t>
  </si>
  <si>
    <t>1755-0211</t>
  </si>
  <si>
    <t>CAMBRIDGE UNIV PRESS</t>
  </si>
  <si>
    <t>RESULTS IN MATHEMATICS</t>
  </si>
  <si>
    <t>1422-6383</t>
  </si>
  <si>
    <t>1420-9012</t>
  </si>
  <si>
    <t>SPRINGER BASEL AG</t>
  </si>
  <si>
    <t>RESEARCH IN THE MATHEMATICAL SCIENCES</t>
  </si>
  <si>
    <t>2522-0144</t>
  </si>
  <si>
    <t>2197-9847</t>
  </si>
  <si>
    <t>REPRESENTATION THEORY</t>
  </si>
  <si>
    <t>1088-4165</t>
  </si>
  <si>
    <t>REPORTS ON MATHEMATICAL LOGIC</t>
  </si>
  <si>
    <t>0137-2904</t>
  </si>
  <si>
    <t>JAGIELLONIAN UNIV, THEORETICAL COMPUTER SCIENCE DEPT</t>
  </si>
  <si>
    <t>RENDICONTI LINCEI-MATEMATICA E APPLICAZIONI</t>
  </si>
  <si>
    <t>1120-6330</t>
  </si>
  <si>
    <t>1720-0768</t>
  </si>
  <si>
    <t>RENDICONTI DEL SEMINARIO MATEMATICO DELLA UNIVERSITA DI PADOVA</t>
  </si>
  <si>
    <t>0041-8994</t>
  </si>
  <si>
    <t>2240-2926</t>
  </si>
  <si>
    <t>REGULAR &amp; CHAOTIC DYNAMICS</t>
  </si>
  <si>
    <t>1560-3547</t>
  </si>
  <si>
    <t>1468-4845</t>
  </si>
  <si>
    <t>PLEIADES PUBLISHING INC</t>
  </si>
  <si>
    <t>RANDOM STRUCTURES &amp; ALGORITHMS</t>
  </si>
  <si>
    <t>1042-9832</t>
  </si>
  <si>
    <t>1098-2418</t>
  </si>
  <si>
    <t>RANDOM MATRICES-THEORY AND APPLICATIONS</t>
  </si>
  <si>
    <t>2010-3263</t>
  </si>
  <si>
    <t>2010-3271</t>
  </si>
  <si>
    <t>RAMANUJAN JOURNAL</t>
  </si>
  <si>
    <t>1382-4090</t>
  </si>
  <si>
    <t>1572-9303</t>
  </si>
  <si>
    <t>R JOURNAL</t>
  </si>
  <si>
    <t>2073-4859</t>
  </si>
  <si>
    <t>AUSTRIA</t>
  </si>
  <si>
    <t>R FOUNDATION STATISTICAL COMPUTING</t>
  </si>
  <si>
    <t>QUARTERLY OF APPLIED MATHEMATICS</t>
  </si>
  <si>
    <t>0033-569X</t>
  </si>
  <si>
    <t>1552-4485</t>
  </si>
  <si>
    <t>BROWN UNIV</t>
  </si>
  <si>
    <t>QUARTERLY JOURNAL OF MATHEMATICS</t>
  </si>
  <si>
    <t>0033-5606</t>
  </si>
  <si>
    <t>1464-3847</t>
  </si>
  <si>
    <t>OXFORD UNIV PRESS</t>
  </si>
  <si>
    <t>QUANTUM TOPOLOGY</t>
  </si>
  <si>
    <t>1663-487X</t>
  </si>
  <si>
    <t>1664-073X</t>
  </si>
  <si>
    <t>QUALITATIVE THEORY OF DYNAMICAL SYSTEMS</t>
  </si>
  <si>
    <t>1575-5460</t>
  </si>
  <si>
    <t>1662-3592</t>
  </si>
  <si>
    <t>QUAESTIONES MATHEMATICAE</t>
  </si>
  <si>
    <t>1607-3606</t>
  </si>
  <si>
    <t>1727-933X</t>
  </si>
  <si>
    <t>SOUTH AFRICA</t>
  </si>
  <si>
    <t>PURE AND APPLIED MATHEMATICS QUARTERLY</t>
  </si>
  <si>
    <t>1558-8599</t>
  </si>
  <si>
    <t>1558-8602</t>
  </si>
  <si>
    <t>PUBLICATIONS OF THE RESEARCH INSTITUTE FOR MATHEMATICAL SCIENCES</t>
  </si>
  <si>
    <t>0034-5318</t>
  </si>
  <si>
    <t>1663-4926</t>
  </si>
  <si>
    <t>PUBLICATIONS MATHEMATIQUES DE L IHES</t>
  </si>
  <si>
    <t>0073-8301</t>
  </si>
  <si>
    <t>1618-1913</t>
  </si>
  <si>
    <t>FRANCE</t>
  </si>
  <si>
    <t>PUBLICATIONES MATHEMATICAE DEBRECEN</t>
  </si>
  <si>
    <t>0033-3883</t>
  </si>
  <si>
    <t>Univ Debrecen, Inst Mathematics</t>
  </si>
  <si>
    <t>PUBLICACIONS MATEMATIQUES</t>
  </si>
  <si>
    <t>0214-1493</t>
  </si>
  <si>
    <t>UNIV AUTONOMA BARCELONA</t>
  </si>
  <si>
    <t>PROCEEDINGS OF THE STEKLOV INSTITUTE OF MATHEMATICS</t>
  </si>
  <si>
    <t>0081-5438</t>
  </si>
  <si>
    <t>1531-8605</t>
  </si>
  <si>
    <t>PROCEEDINGS OF THE ROYAL SOCIETY OF EDINBURGH SECTION A-MATHEMATICS</t>
  </si>
  <si>
    <t>0308-2105</t>
  </si>
  <si>
    <t>1473-7124</t>
  </si>
  <si>
    <t>SCOTLAND</t>
  </si>
  <si>
    <t>PROCEEDINGS OF THE ROMANIAN ACADEMY SERIES A-MATHEMATICS PHYSICS TECHNICAL SCIENCES INFORMATION SCIENCE</t>
  </si>
  <si>
    <t>1454-9069</t>
  </si>
  <si>
    <t>EDITURA ACAD ROMANE</t>
  </si>
  <si>
    <t>PROCEEDINGS OF THE LONDON MATHEMATICAL SOCIETY</t>
  </si>
  <si>
    <t>0024-6115</t>
  </si>
  <si>
    <t>1460-244X</t>
  </si>
  <si>
    <t>PROCEEDINGS OF THE JAPAN ACADEMY SERIES A-MATHEMATICAL SCIENCES</t>
  </si>
  <si>
    <t>0386-2194</t>
  </si>
  <si>
    <t>JAPAN ACAD</t>
  </si>
  <si>
    <t>PROCEEDINGS OF THE INDIAN ACADEMY OF SCIENCES-MATHEMATICAL SCIENCES</t>
  </si>
  <si>
    <t>0253-4142</t>
  </si>
  <si>
    <t>0973-7685</t>
  </si>
  <si>
    <t>INDIA</t>
  </si>
  <si>
    <t>SPRINGER INDIA</t>
  </si>
  <si>
    <t>PROCEEDINGS OF THE EDINBURGH MATHEMATICAL SOCIETY</t>
  </si>
  <si>
    <t>0013-0915</t>
  </si>
  <si>
    <t>1464-3839</t>
  </si>
  <si>
    <t>PROCEEDINGS OF THE AMERICAN MATHEMATICAL SOCIETY</t>
  </si>
  <si>
    <t>0002-9939</t>
  </si>
  <si>
    <t>1088-6826</t>
  </si>
  <si>
    <t>PROBABILITY THEORY AND RELATED FIELDS</t>
  </si>
  <si>
    <t>0178-8051</t>
  </si>
  <si>
    <t>1432-2064</t>
  </si>
  <si>
    <t>PROBABILITY AND MATHEMATICAL STATISTICS-POLAND</t>
  </si>
  <si>
    <t>0208-4147</t>
  </si>
  <si>
    <t>WYDAWNICTWO UNIWERSYTETU WROCLAWSKIEGO</t>
  </si>
  <si>
    <t>POTENTIAL ANALYSIS</t>
  </si>
  <si>
    <t>0926-2601</t>
  </si>
  <si>
    <t>1572-929X</t>
  </si>
  <si>
    <t>POSITIVITY</t>
  </si>
  <si>
    <t>1385-1292</t>
  </si>
  <si>
    <t>1572-9281</t>
  </si>
  <si>
    <t>PORTUGALIAE MATHEMATICA</t>
  </si>
  <si>
    <t>0032-5155</t>
  </si>
  <si>
    <t>1662-2758</t>
  </si>
  <si>
    <t>PERIODICA MATHEMATICA HUNGARICA</t>
  </si>
  <si>
    <t>0031-5303</t>
  </si>
  <si>
    <t>1588-2829</t>
  </si>
  <si>
    <t>PACIFIC JOURNAL OF MATHEMATICS</t>
  </si>
  <si>
    <t>0030-8730</t>
  </si>
  <si>
    <t>1945-5844</t>
  </si>
  <si>
    <t>MATHEMATICAL SCIENCES PUBLISHERS</t>
  </si>
  <si>
    <t>OSAKA JOURNAL OF MATHEMATICS</t>
  </si>
  <si>
    <t>0030-6126</t>
  </si>
  <si>
    <t>ORDER-A JOURNAL ON THE THEORY OF ORDERED SETS AND ITS APPLICATIONS</t>
  </si>
  <si>
    <t>0167-8094</t>
  </si>
  <si>
    <t>1572-9273</t>
  </si>
  <si>
    <t>OPTIMIZATION LETTERS</t>
  </si>
  <si>
    <t>1862-4472</t>
  </si>
  <si>
    <t>1862-4480</t>
  </si>
  <si>
    <t>OPTIMIZATION</t>
  </si>
  <si>
    <t>0233-1934</t>
  </si>
  <si>
    <t>1029-4945</t>
  </si>
  <si>
    <t>OPERATORS AND MATRICES</t>
  </si>
  <si>
    <t>1846-3886</t>
  </si>
  <si>
    <t>CROATIA</t>
  </si>
  <si>
    <t>ELEMENT</t>
  </si>
  <si>
    <t>OPEN MATHEMATICS</t>
  </si>
  <si>
    <t>2391-5455</t>
  </si>
  <si>
    <t>DE GRUYTER POLAND SP Z O O</t>
  </si>
  <si>
    <t>NUMERISCHE MATHEMATIK</t>
  </si>
  <si>
    <t>0029-599X</t>
  </si>
  <si>
    <t>0945-3245</t>
  </si>
  <si>
    <t>NUMERICAL MATHEMATICS-THEORY METHODS AND APPLICATIONS</t>
  </si>
  <si>
    <t>1004-8979</t>
  </si>
  <si>
    <t>2079-7338</t>
  </si>
  <si>
    <t>HONG KONG</t>
  </si>
  <si>
    <t>GLOBAL SCIENCE PRESS</t>
  </si>
  <si>
    <t>NUMERICAL LINEAR ALGEBRA WITH APPLICATIONS</t>
  </si>
  <si>
    <t>1070-5325</t>
  </si>
  <si>
    <t>1099-1506</t>
  </si>
  <si>
    <t>NUMERICAL FUNCTIONAL ANALYSIS AND OPTIMIZATION</t>
  </si>
  <si>
    <t>0163-0563</t>
  </si>
  <si>
    <t>1532-2467</t>
  </si>
  <si>
    <t>NUMERICAL ALGORITHMS</t>
  </si>
  <si>
    <t>1017-1398</t>
  </si>
  <si>
    <t>1572-9265</t>
  </si>
  <si>
    <t>NOTRE DAME JOURNAL OF FORMAL LOGIC</t>
  </si>
  <si>
    <t>0029-4527</t>
  </si>
  <si>
    <t>1939-0726</t>
  </si>
  <si>
    <t>DUKE UNIV PRESS</t>
  </si>
  <si>
    <t>NONLINEARITY</t>
  </si>
  <si>
    <t>0951-7715</t>
  </si>
  <si>
    <t>1361-6544</t>
  </si>
  <si>
    <t>IOP Publishing Ltd</t>
  </si>
  <si>
    <t>NONLINEAR ANALYSIS-THEORY METHODS &amp; APPLICATIONS</t>
  </si>
  <si>
    <t>0362-546X</t>
  </si>
  <si>
    <t>1873-5215</t>
  </si>
  <si>
    <t>PERGAMON-ELSEVIER SCIENCE LTD</t>
  </si>
  <si>
    <t>NONLINEAR ANALYSIS-REAL WORLD APPLICATIONS</t>
  </si>
  <si>
    <t>1468-1218</t>
  </si>
  <si>
    <t>1878-5719</t>
  </si>
  <si>
    <t>NONLINEAR ANALYSIS-MODELLING AND CONTROL</t>
  </si>
  <si>
    <t>1392-5113</t>
  </si>
  <si>
    <t>2335-8963</t>
  </si>
  <si>
    <t>LITHUANIA</t>
  </si>
  <si>
    <t>VILNIUS UNIV, INST MATHEMATICS &amp; INFORMATICS</t>
  </si>
  <si>
    <t>NONLINEAR ANALYSIS-HYBRID SYSTEMS</t>
  </si>
  <si>
    <t>1751-570X</t>
  </si>
  <si>
    <t>1878-7460</t>
  </si>
  <si>
    <t>NODEA-NONLINEAR DIFFERENTIAL EQUATIONS AND APPLICATIONS</t>
  </si>
  <si>
    <t>1021-9722</t>
  </si>
  <si>
    <t>1420-9004</t>
  </si>
  <si>
    <t>NEXUS NETWORK JOURNAL</t>
  </si>
  <si>
    <t>1590-5896</t>
  </si>
  <si>
    <t>1522-4600</t>
  </si>
  <si>
    <t>KIM WILLIAMS BOOKS</t>
  </si>
  <si>
    <t>NEW YORK JOURNAL OF MATHEMATICS</t>
  </si>
  <si>
    <t>1076-9803</t>
  </si>
  <si>
    <t>ELECTRONIC JOURNALS PROJECT</t>
  </si>
  <si>
    <t>NETWORKS AND HETEROGENEOUS MEDIA</t>
  </si>
  <si>
    <t>1556-1801</t>
  </si>
  <si>
    <t>1556-181X</t>
  </si>
  <si>
    <t>AMER INST MATHEMATICAL SCIENCES-AIMS</t>
  </si>
  <si>
    <t>NAGOYA MATHEMATICAL JOURNAL</t>
  </si>
  <si>
    <t>0027-7630</t>
  </si>
  <si>
    <t>2152-6842</t>
  </si>
  <si>
    <t>MULTISCALE MODELING &amp; SIMULATION</t>
  </si>
  <si>
    <t>1540-3459</t>
  </si>
  <si>
    <t>1540-3467</t>
  </si>
  <si>
    <t>MOSCOW MATHEMATICAL JOURNAL</t>
  </si>
  <si>
    <t>1609-3321</t>
  </si>
  <si>
    <t>1609-4514</t>
  </si>
  <si>
    <t>INDEPENDENT UNIV MOSCOW-IUM</t>
  </si>
  <si>
    <t>MONATSHEFTE FUR MATHEMATIK</t>
  </si>
  <si>
    <t>0026-9255</t>
  </si>
  <si>
    <t>1436-5081</t>
  </si>
  <si>
    <t>SPRINGER WIEN</t>
  </si>
  <si>
    <t>MISKOLC MATHEMATICAL NOTES</t>
  </si>
  <si>
    <t>1787-2405</t>
  </si>
  <si>
    <t>1787-2413</t>
  </si>
  <si>
    <t>UNIV MISKOLC INST MATH</t>
  </si>
  <si>
    <t>MILAN JOURNAL OF MATHEMATICS</t>
  </si>
  <si>
    <t>1424-9286</t>
  </si>
  <si>
    <t>1424-9294</t>
  </si>
  <si>
    <t>MICHIGAN MATHEMATICAL JOURNAL</t>
  </si>
  <si>
    <t>0026-2285</t>
  </si>
  <si>
    <t>1945-2365</t>
  </si>
  <si>
    <t>METRIKA</t>
  </si>
  <si>
    <t>0026-1335</t>
  </si>
  <si>
    <t>1435-926X</t>
  </si>
  <si>
    <t>METHODOLOGY AND COMPUTING IN APPLIED PROBABILITY</t>
  </si>
  <si>
    <t>1387-5841</t>
  </si>
  <si>
    <t>1573-7713</t>
  </si>
  <si>
    <t>MEMOIRS OF THE AMERICAN MATHEMATICAL SOCIETY</t>
  </si>
  <si>
    <t>0065-9266</t>
  </si>
  <si>
    <t>1947-6221</t>
  </si>
  <si>
    <t>MEDITERRANEAN JOURNAL OF MATHEMATICS</t>
  </si>
  <si>
    <t>1660-5446</t>
  </si>
  <si>
    <t>1660-5454</t>
  </si>
  <si>
    <t>MATHEMATISCHE ZEITSCHRIFT</t>
  </si>
  <si>
    <t>0025-5874</t>
  </si>
  <si>
    <t>1432-1823</t>
  </si>
  <si>
    <t>MATHEMATISCHE NACHRICHTEN</t>
  </si>
  <si>
    <t>0025-584X</t>
  </si>
  <si>
    <t>1522-2616</t>
  </si>
  <si>
    <t>WILEY-V C H VERLAG GMBH</t>
  </si>
  <si>
    <t>MATHEMATISCHE ANNALEN</t>
  </si>
  <si>
    <t>0025-5831</t>
  </si>
  <si>
    <t>1432-1807</t>
  </si>
  <si>
    <t>MATHEMATIKA</t>
  </si>
  <si>
    <t>0025-5793</t>
  </si>
  <si>
    <t>2041-7942</t>
  </si>
  <si>
    <t>MATHEMATICS OF OPERATIONS RESEARCH</t>
  </si>
  <si>
    <t>0364-765X</t>
  </si>
  <si>
    <t>1526-5471</t>
  </si>
  <si>
    <t>INFORMS</t>
  </si>
  <si>
    <t>MATHEMATICS OF COMPUTATION</t>
  </si>
  <si>
    <t>0025-5718</t>
  </si>
  <si>
    <t>1088-6842</t>
  </si>
  <si>
    <t>MATHEMATICS IN ENGINEERING</t>
  </si>
  <si>
    <t>2640-3501</t>
  </si>
  <si>
    <t>MATHEMATICS</t>
  </si>
  <si>
    <t>2227-7390</t>
  </si>
  <si>
    <t>MDPI</t>
  </si>
  <si>
    <t>MATHEMATICAL SCIENCES</t>
  </si>
  <si>
    <t>2008-1359</t>
  </si>
  <si>
    <t>2251-7456</t>
  </si>
  <si>
    <t>MATHEMATICAL RESEARCH LETTERS</t>
  </si>
  <si>
    <t>1073-2780</t>
  </si>
  <si>
    <t>1945-001X</t>
  </si>
  <si>
    <t>MATHEMATICAL REPORTS</t>
  </si>
  <si>
    <t>1582-3067</t>
  </si>
  <si>
    <t>MATHEMATICAL PROCEEDINGS OF THE CAMBRIDGE PHILOSOPHICAL SOCIETY</t>
  </si>
  <si>
    <t>0305-0041</t>
  </si>
  <si>
    <t>1469-8064</t>
  </si>
  <si>
    <t>MATHEMATICAL PHYSICS ANALYSIS AND GEOMETRY</t>
  </si>
  <si>
    <t>1385-0172</t>
  </si>
  <si>
    <t>1572-9656</t>
  </si>
  <si>
    <t>MATHEMATICAL NOTES</t>
  </si>
  <si>
    <t>0001-4346</t>
  </si>
  <si>
    <t>1573-8876</t>
  </si>
  <si>
    <t>MATHEMATICAL MODELS &amp; METHODS IN APPLIED SCIENCES</t>
  </si>
  <si>
    <t>0218-2025</t>
  </si>
  <si>
    <t>1793-6314</t>
  </si>
  <si>
    <t>MATHEMATICAL MODELLING OF NATURAL PHENOMENA</t>
  </si>
  <si>
    <t>0973-5348</t>
  </si>
  <si>
    <t>1760-6101</t>
  </si>
  <si>
    <t>EDP SCIENCES S A</t>
  </si>
  <si>
    <t>MATHEMATICAL MODELLING AND ANALYSIS</t>
  </si>
  <si>
    <t>1392-6292</t>
  </si>
  <si>
    <t>1648-3510</t>
  </si>
  <si>
    <t>VILNIUS GEDIMINAS TECH UNIV</t>
  </si>
  <si>
    <t>MATHEMATICAL METHODS IN THE APPLIED SCIENCES</t>
  </si>
  <si>
    <t>0170-4214</t>
  </si>
  <si>
    <t>1099-1476</t>
  </si>
  <si>
    <t>MATHEMATICAL LOGIC QUARTERLY</t>
  </si>
  <si>
    <t>0942-5616</t>
  </si>
  <si>
    <t>1521-3870</t>
  </si>
  <si>
    <t>MATHEMATICAL INTELLIGENCER</t>
  </si>
  <si>
    <t>0343-6993</t>
  </si>
  <si>
    <t>1866-7414</t>
  </si>
  <si>
    <t>MATHEMATICAL INEQUALITIES &amp; APPLICATIONS</t>
  </si>
  <si>
    <t>1331-4343</t>
  </si>
  <si>
    <t>MATHEMATICAL CONTROL AND RELATED FIELDS</t>
  </si>
  <si>
    <t>2156-8472</t>
  </si>
  <si>
    <t>2156-8499</t>
  </si>
  <si>
    <t>MATHEMATICAL COMMUNICATIONS</t>
  </si>
  <si>
    <t>1331-0623</t>
  </si>
  <si>
    <t>UNIV OSIJEK, DEPT MATHEMATICS</t>
  </si>
  <si>
    <t>MATHEMATICAL BIOSCIENCES AND ENGINEERING</t>
  </si>
  <si>
    <t>1547-1063</t>
  </si>
  <si>
    <t>1551-0018</t>
  </si>
  <si>
    <t>MATHEMATICA SLOVACA</t>
  </si>
  <si>
    <t>0139-9918</t>
  </si>
  <si>
    <t>1337-2211</t>
  </si>
  <si>
    <t>SLOVAKIA</t>
  </si>
  <si>
    <t>MATHEMATICA SCANDINAVICA</t>
  </si>
  <si>
    <t>0025-5521</t>
  </si>
  <si>
    <t>1903-1807</t>
  </si>
  <si>
    <t>DENMARK</t>
  </si>
  <si>
    <t>MATEMATISK INST</t>
  </si>
  <si>
    <t>MARKOV PROCESSES AND RELATED FIELDS</t>
  </si>
  <si>
    <t>1024-2953</t>
  </si>
  <si>
    <t>POLYMAT</t>
  </si>
  <si>
    <t>MANUSCRIPTA MATHEMATICA</t>
  </si>
  <si>
    <t>0025-2611</t>
  </si>
  <si>
    <t>1432-1785</t>
  </si>
  <si>
    <t>LOGICA UNIVERSALIS</t>
  </si>
  <si>
    <t>1661-8297</t>
  </si>
  <si>
    <t>1661-8300</t>
  </si>
  <si>
    <t>LOGIC JOURNAL OF THE IGPL</t>
  </si>
  <si>
    <t>1367-0751</t>
  </si>
  <si>
    <t>1368-9894</t>
  </si>
  <si>
    <t>LITHUANIAN MATHEMATICAL JOURNAL</t>
  </si>
  <si>
    <t>0363-1672</t>
  </si>
  <si>
    <t>1573-8825</t>
  </si>
  <si>
    <t>LINEAR ALGEBRA AND ITS APPLICATIONS</t>
  </si>
  <si>
    <t>0024-3795</t>
  </si>
  <si>
    <t>1873-1856</t>
  </si>
  <si>
    <t>ELSEVIER SCIENCE INC</t>
  </si>
  <si>
    <t>LINEAR &amp; MULTILINEAR ALGEBRA</t>
  </si>
  <si>
    <t>0308-1087</t>
  </si>
  <si>
    <t>1563-5139</t>
  </si>
  <si>
    <t>LIFETIME DATA ANALYSIS</t>
  </si>
  <si>
    <t>1380-7870</t>
  </si>
  <si>
    <t>1572-9249</t>
  </si>
  <si>
    <t>KYUSHU JOURNAL OF MATHEMATICS</t>
  </si>
  <si>
    <t>1340-6116</t>
  </si>
  <si>
    <t>1883-2032</t>
  </si>
  <si>
    <t>KYUSHU UNIV, FAC MATHEMATICS</t>
  </si>
  <si>
    <t>KYOTO JOURNAL OF MATHEMATICS</t>
  </si>
  <si>
    <t>2156-2261</t>
  </si>
  <si>
    <t>2154-3321</t>
  </si>
  <si>
    <t>KODAI MATHEMATICAL JOURNAL</t>
  </si>
  <si>
    <t>0386-5991</t>
  </si>
  <si>
    <t>KINOKUNIYA CO LTD</t>
  </si>
  <si>
    <t>KINETIC AND RELATED MODELS</t>
  </si>
  <si>
    <t>1937-5093</t>
  </si>
  <si>
    <t>1937-5077</t>
  </si>
  <si>
    <t>JOURNAL OF TOPOLOGY AND ANALYSIS</t>
  </si>
  <si>
    <t>1793-5253</t>
  </si>
  <si>
    <t>1793-7167</t>
  </si>
  <si>
    <t>JOURNAL OF TOPOLOGY</t>
  </si>
  <si>
    <t>1753-8416</t>
  </si>
  <si>
    <t>1753-8424</t>
  </si>
  <si>
    <t>JOURNAL OF TIME SERIES ANALYSIS</t>
  </si>
  <si>
    <t>0143-9782</t>
  </si>
  <si>
    <t>1467-9892</t>
  </si>
  <si>
    <t>JOURNAL OF THEORETICAL PROBABILITY</t>
  </si>
  <si>
    <t>0894-9840</t>
  </si>
  <si>
    <t>1572-9230</t>
  </si>
  <si>
    <t>BELGIUM</t>
  </si>
  <si>
    <t>SPRINGER/PLENUM PUBLISHERS</t>
  </si>
  <si>
    <t>JOURNAL OF THE ROYAL STATISTICAL SOCIETY SERIES C-APPLIED STATISTICS</t>
  </si>
  <si>
    <t>0035-9254</t>
  </si>
  <si>
    <t>JOURNAL OF THE ROYAL STATISTICAL SOCIETY SERIES B-STATISTICAL METHODOLOGY</t>
  </si>
  <si>
    <t>1369-7412</t>
  </si>
  <si>
    <t>1467-9868</t>
  </si>
  <si>
    <t>JOURNAL OF THE RAMANUJAN MATHEMATICAL SOCIETY</t>
  </si>
  <si>
    <t>0970-1249</t>
  </si>
  <si>
    <t>2320-3110</t>
  </si>
  <si>
    <t>RAMANUJAN MATHEMATICAL SOC</t>
  </si>
  <si>
    <t>JOURNAL OF THE MATHEMATICAL SOCIETY OF JAPAN</t>
  </si>
  <si>
    <t>0025-5645</t>
  </si>
  <si>
    <t>MATH SOC JAPAN</t>
  </si>
  <si>
    <t>JOURNAL OF THE LONDON MATHEMATICAL SOCIETY-SECOND SERIES</t>
  </si>
  <si>
    <t>0024-6107</t>
  </si>
  <si>
    <t>1469-7750</t>
  </si>
  <si>
    <t>JOURNAL OF THE KOREAN STATISTICAL SOCIETY</t>
  </si>
  <si>
    <t>1226-3192</t>
  </si>
  <si>
    <t>2005-2863</t>
  </si>
  <si>
    <t>JOURNAL OF THE KOREAN MATHEMATICAL SOCIETY</t>
  </si>
  <si>
    <t>0304-9914</t>
  </si>
  <si>
    <t>2234-3008</t>
  </si>
  <si>
    <t>SOUTH KOREA</t>
  </si>
  <si>
    <t>KOREAN MATHEMATICAL SOC</t>
  </si>
  <si>
    <t>JOURNAL OF THE INSTITUTE OF MATHEMATICS OF JUSSIEU</t>
  </si>
  <si>
    <t>1474-7480</t>
  </si>
  <si>
    <t>1475-3030</t>
  </si>
  <si>
    <t>JOURNAL OF THE EUROPEAN MATHEMATICAL SOCIETY</t>
  </si>
  <si>
    <t>1435-9855</t>
  </si>
  <si>
    <t>JOURNAL OF THE AUSTRALIAN MATHEMATICAL SOCIETY</t>
  </si>
  <si>
    <t>1446-7887</t>
  </si>
  <si>
    <t>1446-8107</t>
  </si>
  <si>
    <t>AUSTRALIA</t>
  </si>
  <si>
    <t>JOURNAL OF THE AMERICAN STATISTICAL ASSOCIATION</t>
  </si>
  <si>
    <t>0162-1459</t>
  </si>
  <si>
    <t>1537-274X</t>
  </si>
  <si>
    <t>JOURNAL OF THE AMERICAN MATHEMATICAL SOCIETY</t>
  </si>
  <si>
    <t>0894-0347</t>
  </si>
  <si>
    <t>1088-6834</t>
  </si>
  <si>
    <t>JOURNAL OF SYSTEMS SCIENCE &amp; COMPLEXITY</t>
  </si>
  <si>
    <t>1009-6124</t>
  </si>
  <si>
    <t>1559-7067</t>
  </si>
  <si>
    <t>JOURNAL OF SYMPLECTIC GEOMETRY</t>
  </si>
  <si>
    <t>1527-5256</t>
  </si>
  <si>
    <t>1540-2347</t>
  </si>
  <si>
    <t>JOURNAL OF SYMBOLIC LOGIC</t>
  </si>
  <si>
    <t>0022-4812</t>
  </si>
  <si>
    <t>1943-5886</t>
  </si>
  <si>
    <t>JOURNAL OF STATISTICAL PLANNING AND INFERENCE</t>
  </si>
  <si>
    <t>0378-3758</t>
  </si>
  <si>
    <t>1873-1171</t>
  </si>
  <si>
    <t>JOURNAL OF STATISTICAL COMPUTATION AND SIMULATION</t>
  </si>
  <si>
    <t>0094-9655</t>
  </si>
  <si>
    <t>1563-5163</t>
  </si>
  <si>
    <t>JOURNAL OF SPECTRAL THEORY</t>
  </si>
  <si>
    <t>1664-039X</t>
  </si>
  <si>
    <t>1664-0403</t>
  </si>
  <si>
    <t>JOURNAL OF SCIENTIFIC COMPUTING</t>
  </si>
  <si>
    <t>0885-7474</t>
  </si>
  <si>
    <t>1573-7691</t>
  </si>
  <si>
    <t>JOURNAL OF PURE AND APPLIED ALGEBRA</t>
  </si>
  <si>
    <t>0022-4049</t>
  </si>
  <si>
    <t>1873-1376</t>
  </si>
  <si>
    <t>JOURNAL OF PSEUDO-DIFFERENTIAL OPERATORS AND APPLICATIONS</t>
  </si>
  <si>
    <t>1662-9981</t>
  </si>
  <si>
    <t>1662-999X</t>
  </si>
  <si>
    <t>JOURNAL OF OPERATOR THEORY</t>
  </si>
  <si>
    <t>0379-4024</t>
  </si>
  <si>
    <t>1841-7744</t>
  </si>
  <si>
    <t>THETA FOUNDATION</t>
  </si>
  <si>
    <t>JOURNAL OF NUMERICAL MATHEMATICS</t>
  </si>
  <si>
    <t>1570-2820</t>
  </si>
  <si>
    <t>1569-3953</t>
  </si>
  <si>
    <t>JOURNAL OF NUMBER THEORY</t>
  </si>
  <si>
    <t>0022-314X</t>
  </si>
  <si>
    <t>1096-1658</t>
  </si>
  <si>
    <t>ACADEMIC PRESS INC ELSEVIER SCIENCE</t>
  </si>
  <si>
    <t>JOURNAL OF NONPARAMETRIC STATISTICS</t>
  </si>
  <si>
    <t>1048-5252</t>
  </si>
  <si>
    <t>1029-0311</t>
  </si>
  <si>
    <t>JOURNAL OF NONLINEAR SCIENCE</t>
  </si>
  <si>
    <t>0938-8974</t>
  </si>
  <si>
    <t>1432-1467</t>
  </si>
  <si>
    <t>JOURNAL OF NONLINEAR AND VARIATIONAL ANALYSIS</t>
  </si>
  <si>
    <t>2560-6921</t>
  </si>
  <si>
    <t>2560-6778</t>
  </si>
  <si>
    <t>BIEMDAS ACAD PUBLISHERS INC</t>
  </si>
  <si>
    <t>JOURNAL OF NONLINEAR AND CONVEX ANALYSIS</t>
  </si>
  <si>
    <t>1345-4773</t>
  </si>
  <si>
    <t>1880-5221</t>
  </si>
  <si>
    <t>YOKOHAMA PUBL</t>
  </si>
  <si>
    <t>JOURNAL OF NONCOMMUTATIVE GEOMETRY</t>
  </si>
  <si>
    <t>1661-6952</t>
  </si>
  <si>
    <t>1661-6960</t>
  </si>
  <si>
    <t>JOURNAL OF MULTIVARIATE ANALYSIS</t>
  </si>
  <si>
    <t>0047-259X</t>
  </si>
  <si>
    <t>ELSEVIER INC</t>
  </si>
  <si>
    <t>JOURNAL OF MODERN DYNAMICS</t>
  </si>
  <si>
    <t>1930-5311</t>
  </si>
  <si>
    <t>1930-532X</t>
  </si>
  <si>
    <t>JOURNAL OF MATHEMATICS AND MUSIC</t>
  </si>
  <si>
    <t>1745-9737</t>
  </si>
  <si>
    <t>1745-9745</t>
  </si>
  <si>
    <t>JOURNAL OF MATHEMATICS</t>
  </si>
  <si>
    <t>2314-4629</t>
  </si>
  <si>
    <t>2314-4785</t>
  </si>
  <si>
    <t>HINDAWI LTD</t>
  </si>
  <si>
    <t>JOURNAL OF MATHEMATICAL PHYSICS ANALYSIS GEOMETRY</t>
  </si>
  <si>
    <t>1812-9471</t>
  </si>
  <si>
    <t>1817-5805</t>
  </si>
  <si>
    <t>B VERKIN INST LOW TEMPERATURE PHYSICS &amp; ENGINEERING NAS UKRAINE</t>
  </si>
  <si>
    <t>JOURNAL OF MATHEMATICAL LOGIC</t>
  </si>
  <si>
    <t>0219-0613</t>
  </si>
  <si>
    <t>1793-6691</t>
  </si>
  <si>
    <t>JOURNAL OF MATHEMATICAL INEQUALITIES</t>
  </si>
  <si>
    <t>1846-579X</t>
  </si>
  <si>
    <t>JOURNAL OF MATHEMATICAL FLUID MECHANICS</t>
  </si>
  <si>
    <t>1422-6928</t>
  </si>
  <si>
    <t>1422-6952</t>
  </si>
  <si>
    <t>JOURNAL OF MATHEMATICAL ANALYSIS AND APPLICATIONS</t>
  </si>
  <si>
    <t>0022-247X</t>
  </si>
  <si>
    <t>1096-0813</t>
  </si>
  <si>
    <t>JOURNAL OF LIE THEORY</t>
  </si>
  <si>
    <t>0949-5932</t>
  </si>
  <si>
    <t>HELDERMANN VERLAG</t>
  </si>
  <si>
    <t>JOURNAL OF KNOT THEORY AND ITS RAMIFICATIONS</t>
  </si>
  <si>
    <t>0218-2165</t>
  </si>
  <si>
    <t>1793-6527</t>
  </si>
  <si>
    <t>JOURNAL OF INVERSE AND ILL-POSED PROBLEMS</t>
  </si>
  <si>
    <t>0928-0219</t>
  </si>
  <si>
    <t>1569-3945</t>
  </si>
  <si>
    <t>JOURNAL OF INTEGRAL EQUATIONS AND APPLICATIONS</t>
  </si>
  <si>
    <t>0897-3962</t>
  </si>
  <si>
    <t>1938-2626</t>
  </si>
  <si>
    <t>JOURNAL OF INEQUALITIES AND APPLICATIONS</t>
  </si>
  <si>
    <t>1029-242X</t>
  </si>
  <si>
    <t>JOURNAL OF HYPERBOLIC DIFFERENTIAL EQUATIONS</t>
  </si>
  <si>
    <t>0219-8916</t>
  </si>
  <si>
    <t>1793-6993</t>
  </si>
  <si>
    <t>JOURNAL OF HOMOTOPY AND RELATED STRUCTURES</t>
  </si>
  <si>
    <t>2193-8407</t>
  </si>
  <si>
    <t>1512-2891</t>
  </si>
  <si>
    <t>REPUBLIC OF GEORGIA</t>
  </si>
  <si>
    <t>JOURNAL OF GROUP THEORY</t>
  </si>
  <si>
    <t>1433-5883</t>
  </si>
  <si>
    <t>1435-4446</t>
  </si>
  <si>
    <t>JOURNAL OF GREY SYSTEM</t>
  </si>
  <si>
    <t>0957-3720</t>
  </si>
  <si>
    <t>RESEARCH INFORMATION LTD</t>
  </si>
  <si>
    <t>JOURNAL OF GRAPH THEORY</t>
  </si>
  <si>
    <t>0364-9024</t>
  </si>
  <si>
    <t>1097-0118</t>
  </si>
  <si>
    <t>JOURNAL OF GEOMETRY AND PHYSICS</t>
  </si>
  <si>
    <t>0393-0440</t>
  </si>
  <si>
    <t>1879-1662</t>
  </si>
  <si>
    <t>JOURNAL OF GEOMETRIC ANALYSIS</t>
  </si>
  <si>
    <t>1050-6926</t>
  </si>
  <si>
    <t>1559-002X</t>
  </si>
  <si>
    <t>JOURNAL OF FUNCTIONAL ANALYSIS</t>
  </si>
  <si>
    <t>0022-1236</t>
  </si>
  <si>
    <t>1096-0783</t>
  </si>
  <si>
    <t>JOURNAL OF FUNCTION SPACES</t>
  </si>
  <si>
    <t>2314-8896</t>
  </si>
  <si>
    <t>2314-8888</t>
  </si>
  <si>
    <t>JOURNAL OF FRACTAL GEOMETRY</t>
  </si>
  <si>
    <t>2308-1309</t>
  </si>
  <si>
    <t>2308-1317</t>
  </si>
  <si>
    <t>JOURNAL OF FOURIER ANALYSIS AND APPLICATIONS</t>
  </si>
  <si>
    <t>1069-5869</t>
  </si>
  <si>
    <t>1531-5851</t>
  </si>
  <si>
    <t>JOURNAL OF FIXED POINT THEORY AND APPLICATIONS</t>
  </si>
  <si>
    <t>1661-7738</t>
  </si>
  <si>
    <t>1661-7746</t>
  </si>
  <si>
    <t>JOURNAL OF EVOLUTION EQUATIONS</t>
  </si>
  <si>
    <t>1424-3199</t>
  </si>
  <si>
    <t>1424-3202</t>
  </si>
  <si>
    <t>JOURNAL OF DYNAMICS AND DIFFERENTIAL EQUATIONS</t>
  </si>
  <si>
    <t>1040-7294</t>
  </si>
  <si>
    <t>1572-9222</t>
  </si>
  <si>
    <t>JOURNAL OF DIFFERENTIAL GEOMETRY</t>
  </si>
  <si>
    <t>0022-040X</t>
  </si>
  <si>
    <t>1945-743X</t>
  </si>
  <si>
    <t>JOURNAL OF DIFFERENTIAL EQUATIONS</t>
  </si>
  <si>
    <t>0022-0396</t>
  </si>
  <si>
    <t>1090-2732</t>
  </si>
  <si>
    <t>JOURNAL OF DIFFERENCE EQUATIONS AND APPLICATIONS</t>
  </si>
  <si>
    <t>1023-6198</t>
  </si>
  <si>
    <t>1563-5120</t>
  </si>
  <si>
    <t>JOURNAL OF CONVEX ANALYSIS</t>
  </si>
  <si>
    <t>0944-6532</t>
  </si>
  <si>
    <t>JOURNAL OF CONTEMPORARY MATHEMATICAL ANALYSIS-ARMENIAN ACADEMY OF SCIENCES</t>
  </si>
  <si>
    <t>1068-3623</t>
  </si>
  <si>
    <t>1934-9416</t>
  </si>
  <si>
    <t>JOURNAL OF COMPUTATIONAL MATHEMATICS</t>
  </si>
  <si>
    <t>0254-9409</t>
  </si>
  <si>
    <t>1991-7139</t>
  </si>
  <si>
    <t>JOURNAL OF COMPUTATIONAL AND GRAPHICAL STATISTICS</t>
  </si>
  <si>
    <t>1061-8600</t>
  </si>
  <si>
    <t>1537-2715</t>
  </si>
  <si>
    <t>JOURNAL OF COMPUTATIONAL AND APPLIED MATHEMATICS</t>
  </si>
  <si>
    <t>0377-0427</t>
  </si>
  <si>
    <t>1879-1778</t>
  </si>
  <si>
    <t>JOURNAL OF COMPLEXITY</t>
  </si>
  <si>
    <t>0885-064X</t>
  </si>
  <si>
    <t>1090-2708</t>
  </si>
  <si>
    <t>JOURNAL OF COMPLEX NETWORKS</t>
  </si>
  <si>
    <t>2051-1310</t>
  </si>
  <si>
    <t>2051-1329</t>
  </si>
  <si>
    <t>JOURNAL OF COMMUTATIVE ALGEBRA</t>
  </si>
  <si>
    <t>1939-0807</t>
  </si>
  <si>
    <t>1939-2346</t>
  </si>
  <si>
    <t>JOURNAL OF COMBINATORIAL THEORY SERIES B</t>
  </si>
  <si>
    <t>0095-8956</t>
  </si>
  <si>
    <t>1096-0902</t>
  </si>
  <si>
    <t>JOURNAL OF COMBINATORIAL THEORY SERIES A</t>
  </si>
  <si>
    <t>0097-3165</t>
  </si>
  <si>
    <t>1096-0899</t>
  </si>
  <si>
    <t>JOURNAL OF COMBINATORIAL OPTIMIZATION</t>
  </si>
  <si>
    <t>1382-6905</t>
  </si>
  <si>
    <t>1573-2886</t>
  </si>
  <si>
    <t>JOURNAL OF COMBINATORIAL DESIGNS</t>
  </si>
  <si>
    <t>1063-8539</t>
  </si>
  <si>
    <t>1520-6610</t>
  </si>
  <si>
    <t>JOURNAL OF COMBINATORIAL ALGEBRA</t>
  </si>
  <si>
    <t>2415-6302</t>
  </si>
  <si>
    <t>2415-6310</t>
  </si>
  <si>
    <t>JOURNAL OF CAUSAL INFERENCE</t>
  </si>
  <si>
    <t>2193-3677</t>
  </si>
  <si>
    <t>2193-3685</t>
  </si>
  <si>
    <t>JOURNAL OF APPROXIMATION THEORY</t>
  </si>
  <si>
    <t>0021-9045</t>
  </si>
  <si>
    <t>1096-0430</t>
  </si>
  <si>
    <t>JOURNAL OF APPLIED STATISTICS</t>
  </si>
  <si>
    <t>0266-4763</t>
  </si>
  <si>
    <t>1360-0532</t>
  </si>
  <si>
    <t>JOURNAL OF APPLIED PROBABILITY</t>
  </si>
  <si>
    <t>0021-9002</t>
  </si>
  <si>
    <t>1475-6072</t>
  </si>
  <si>
    <t>JOURNAL OF APPLIED MATHEMATICS AND COMPUTING</t>
  </si>
  <si>
    <t>1598-5865</t>
  </si>
  <si>
    <t>1865-2085</t>
  </si>
  <si>
    <t>JOURNAL OF APPLIED ANALYSIS AND COMPUTATION</t>
  </si>
  <si>
    <t>2156-907X</t>
  </si>
  <si>
    <t>2158-5644</t>
  </si>
  <si>
    <t>WILMINGTON SCIENTIFIC PUBLISHER, LLC</t>
  </si>
  <si>
    <t>JOURNAL OF ALGEBRAIC GEOMETRY</t>
  </si>
  <si>
    <t>1056-3911</t>
  </si>
  <si>
    <t>1534-7486</t>
  </si>
  <si>
    <t>UNIV PRESS INC</t>
  </si>
  <si>
    <t>JOURNAL OF ALGEBRAIC COMBINATORICS</t>
  </si>
  <si>
    <t>0925-9899</t>
  </si>
  <si>
    <t>1572-9192</t>
  </si>
  <si>
    <t>JOURNAL OF ALGEBRA AND ITS APPLICATIONS</t>
  </si>
  <si>
    <t>0219-4988</t>
  </si>
  <si>
    <t>1793-6829</t>
  </si>
  <si>
    <t>JOURNAL OF ALGEBRA</t>
  </si>
  <si>
    <t>0021-8693</t>
  </si>
  <si>
    <t>1090-266X</t>
  </si>
  <si>
    <t>JOURNAL OF AGRICULTURAL BIOLOGICAL AND ENVIRONMENTAL STATISTICS</t>
  </si>
  <si>
    <t>1085-7117</t>
  </si>
  <si>
    <t>1537-2693</t>
  </si>
  <si>
    <t>JOURNAL FUR DIE REINE UND ANGEWANDTE MATHEMATIK</t>
  </si>
  <si>
    <t>0075-4102</t>
  </si>
  <si>
    <t>1435-5345</t>
  </si>
  <si>
    <t>JOURNAL DE THEORIE DES NOMBRES DE BORDEAUX</t>
  </si>
  <si>
    <t>1246-7405</t>
  </si>
  <si>
    <t>2118-8572</t>
  </si>
  <si>
    <t>UNIV BORDEAUX, INST MATHEMATIQUES BORDEAUX</t>
  </si>
  <si>
    <t>JOURNAL DE MATHEMATIQUES PURES ET APPLIQUEES</t>
  </si>
  <si>
    <t>0021-7824</t>
  </si>
  <si>
    <t>1776-3371</t>
  </si>
  <si>
    <t>JOURNAL DE L ECOLE POLYTECHNIQUE-MATHEMATIQUES</t>
  </si>
  <si>
    <t>2429-7100</t>
  </si>
  <si>
    <t>2270-518X</t>
  </si>
  <si>
    <t>ECOLE POLYTECHNIQUE</t>
  </si>
  <si>
    <t>JOURNAL D ANALYSE MATHEMATIQUE</t>
  </si>
  <si>
    <t>0021-7670</t>
  </si>
  <si>
    <t>1565-8538</t>
  </si>
  <si>
    <t>ISRAEL</t>
  </si>
  <si>
    <t>HEBREW UNIV MAGNES PRESS</t>
  </si>
  <si>
    <t>JAPANESE JOURNAL OF MATHEMATICS</t>
  </si>
  <si>
    <t>0289-2316</t>
  </si>
  <si>
    <t>1861-3624</t>
  </si>
  <si>
    <t>JAPAN JOURNAL OF INDUSTRIAL AND APPLIED MATHEMATICS</t>
  </si>
  <si>
    <t>0916-7005</t>
  </si>
  <si>
    <t>1868-937X</t>
  </si>
  <si>
    <t>SPRINGER JAPAN KK</t>
  </si>
  <si>
    <t>IZVESTIYA MATHEMATICS</t>
  </si>
  <si>
    <t>1064-5632</t>
  </si>
  <si>
    <t>1468-4810</t>
  </si>
  <si>
    <t>ISRAEL JOURNAL OF MATHEMATICS</t>
  </si>
  <si>
    <t>0021-2172</t>
  </si>
  <si>
    <t>1565-8511</t>
  </si>
  <si>
    <t>IRANIAN JOURNAL OF FUZZY SYSTEMS</t>
  </si>
  <si>
    <t>1735-0654</t>
  </si>
  <si>
    <t>2676-4334</t>
  </si>
  <si>
    <t>IRAN</t>
  </si>
  <si>
    <t>UNIV SISTAN &amp; BALUCHESTAN</t>
  </si>
  <si>
    <t>INVERSE PROBLEMS AND IMAGING</t>
  </si>
  <si>
    <t>1930-8337</t>
  </si>
  <si>
    <t>1930-8345</t>
  </si>
  <si>
    <t>INVENTIONES MATHEMATICAE</t>
  </si>
  <si>
    <t>0020-9910</t>
  </si>
  <si>
    <t>1432-1297</t>
  </si>
  <si>
    <t>INTERNATIONAL STATISTICAL REVIEW</t>
  </si>
  <si>
    <t>0306-7734</t>
  </si>
  <si>
    <t>1751-5823</t>
  </si>
  <si>
    <t>INTERNATIONAL MATHEMATICS RESEARCH NOTICES</t>
  </si>
  <si>
    <t>1073-7928</t>
  </si>
  <si>
    <t>1687-0247</t>
  </si>
  <si>
    <t>INTERNATIONAL JOURNAL OF NUMERICAL ANALYSIS AND MODELING</t>
  </si>
  <si>
    <t>1705-5105</t>
  </si>
  <si>
    <t>ISCI-INST SCIENTIFIC COMPUTING &amp; INFORMATION</t>
  </si>
  <si>
    <t>INTERNATIONAL JOURNAL OF NUMBER THEORY</t>
  </si>
  <si>
    <t>1793-0421</t>
  </si>
  <si>
    <t>1793-7310</t>
  </si>
  <si>
    <t>INTERNATIONAL JOURNAL OF MATHEMATICS</t>
  </si>
  <si>
    <t>0129-167X</t>
  </si>
  <si>
    <t>1793-6519</t>
  </si>
  <si>
    <t>INTERNATIONAL JOURNAL OF BIFURCATION AND CHAOS</t>
  </si>
  <si>
    <t>0218-1274</t>
  </si>
  <si>
    <t>1793-6551</t>
  </si>
  <si>
    <t>INTERNATIONAL JOURNAL OF APPLIED MATHEMATICS AND COMPUTER SCIENCE</t>
  </si>
  <si>
    <t>1641-876X</t>
  </si>
  <si>
    <t>2083-8492</t>
  </si>
  <si>
    <t>SCIENDO</t>
  </si>
  <si>
    <t>INTERNATIONAL JOURNAL OF ALGEBRA AND COMPUTATION</t>
  </si>
  <si>
    <t>0218-1967</t>
  </si>
  <si>
    <t>1793-6500</t>
  </si>
  <si>
    <t>INTERNATIONAL JOURNAL FOR UNCERTAINTY QUANTIFICATION</t>
  </si>
  <si>
    <t>2152-5080</t>
  </si>
  <si>
    <t>2152-5099</t>
  </si>
  <si>
    <t>BEGELL HOUSE INC</t>
  </si>
  <si>
    <t>INTERFACES AND FREE BOUNDARIES</t>
  </si>
  <si>
    <t>1463-9963</t>
  </si>
  <si>
    <t>1463-9971</t>
  </si>
  <si>
    <t>INTEGRAL TRANSFORMS AND SPECIAL FUNCTIONS</t>
  </si>
  <si>
    <t>1065-2469</t>
  </si>
  <si>
    <t>1476-8291</t>
  </si>
  <si>
    <t>INTEGRAL EQUATIONS AND OPERATOR THEORY</t>
  </si>
  <si>
    <t>0378-620X</t>
  </si>
  <si>
    <t>1420-8989</t>
  </si>
  <si>
    <t>INFORMATION AND INFERENCE-A JOURNAL OF THE IMA</t>
  </si>
  <si>
    <t>2049-8764</t>
  </si>
  <si>
    <t>2049-8772</t>
  </si>
  <si>
    <t>INFINITE DIMENSIONAL ANALYSIS QUANTUM PROBABILITY AND RELATED TOPICS</t>
  </si>
  <si>
    <t>0219-0257</t>
  </si>
  <si>
    <t>1793-6306</t>
  </si>
  <si>
    <t>INDIANA UNIVERSITY MATHEMATICS JOURNAL</t>
  </si>
  <si>
    <t>0022-2518</t>
  </si>
  <si>
    <t>1943-5258</t>
  </si>
  <si>
    <t>INDIANA UNIV MATH JOURNAL</t>
  </si>
  <si>
    <t>INDIAN JOURNAL OF PURE &amp; APPLIED MATHEMATICS</t>
  </si>
  <si>
    <t>0019-5588</t>
  </si>
  <si>
    <t>0975-7465</t>
  </si>
  <si>
    <t>INDIAN NAT SCI ACAD</t>
  </si>
  <si>
    <t>INDAGATIONES MATHEMATICAE-NEW SERIES</t>
  </si>
  <si>
    <t>0019-3577</t>
  </si>
  <si>
    <t>1872-6100</t>
  </si>
  <si>
    <t>IMA JOURNAL OF NUMERICAL ANALYSIS</t>
  </si>
  <si>
    <t>0272-4979</t>
  </si>
  <si>
    <t>1464-3642</t>
  </si>
  <si>
    <t>IMA JOURNAL OF MANAGEMENT MATHEMATICS</t>
  </si>
  <si>
    <t>1471-678X</t>
  </si>
  <si>
    <t>1471-6798</t>
  </si>
  <si>
    <t>IMA JOURNAL OF APPLIED MATHEMATICS</t>
  </si>
  <si>
    <t>0272-4960</t>
  </si>
  <si>
    <t>1464-3634</t>
  </si>
  <si>
    <t>HOUSTON JOURNAL OF MATHEMATICS</t>
  </si>
  <si>
    <t>0362-1588</t>
  </si>
  <si>
    <t>UNIV HOUSTON</t>
  </si>
  <si>
    <t>HOMOLOGY HOMOTOPY AND APPLICATIONS</t>
  </si>
  <si>
    <t>1532-0073</t>
  </si>
  <si>
    <t>1532-0081</t>
  </si>
  <si>
    <t>HOKKAIDO MATHEMATICAL JOURNAL</t>
  </si>
  <si>
    <t>0385-4035</t>
  </si>
  <si>
    <t>HOKKAIDO UNIV, DEPT MATHEMATICS</t>
  </si>
  <si>
    <t>HISTORIA MATHEMATICA</t>
  </si>
  <si>
    <t>0315-0860</t>
  </si>
  <si>
    <t>1090-249X</t>
  </si>
  <si>
    <t>HIROSHIMA MATHEMATICAL JOURNAL</t>
  </si>
  <si>
    <t>0018-2079</t>
  </si>
  <si>
    <t>HIROSHIMA UNIV, GRAD SCH SCI</t>
  </si>
  <si>
    <t>HACETTEPE JOURNAL OF MATHEMATICS AND STATISTICS</t>
  </si>
  <si>
    <t>1303-5010</t>
  </si>
  <si>
    <t>2651-477X</t>
  </si>
  <si>
    <t>HACETTEPE UNIV, FAC SCI</t>
  </si>
  <si>
    <t>GROUPS GEOMETRY AND DYNAMICS</t>
  </si>
  <si>
    <t>1661-7207</t>
  </si>
  <si>
    <t>1661-7215</t>
  </si>
  <si>
    <t>GREY SYSTEMS-THEORY AND APPLICATION</t>
  </si>
  <si>
    <t>2043-9377</t>
  </si>
  <si>
    <t>2043-9385</t>
  </si>
  <si>
    <t>EMERALD GROUP PUBLISHING LTD</t>
  </si>
  <si>
    <t>GRAPHS AND COMBINATORICS</t>
  </si>
  <si>
    <t>0911-0119</t>
  </si>
  <si>
    <t>1435-5914</t>
  </si>
  <si>
    <t>GLASNIK MATEMATICKI</t>
  </si>
  <si>
    <t>0017-095X</t>
  </si>
  <si>
    <t>1846-7989</t>
  </si>
  <si>
    <t>CROATIAN MATHEMATICAL SOC</t>
  </si>
  <si>
    <t>GLASGOW MATHEMATICAL JOURNAL</t>
  </si>
  <si>
    <t>0017-0895</t>
  </si>
  <si>
    <t>1469-509X</t>
  </si>
  <si>
    <t>GEORGIAN MATHEMATICAL JOURNAL</t>
  </si>
  <si>
    <t>1072-947X</t>
  </si>
  <si>
    <t>1572-9176</t>
  </si>
  <si>
    <t>GEOMETRY &amp; TOPOLOGY</t>
  </si>
  <si>
    <t>1465-3060</t>
  </si>
  <si>
    <t>1364-0380</t>
  </si>
  <si>
    <t>GEOMETRY &amp; TOPOLOGY PUBLICATIONS</t>
  </si>
  <si>
    <t>GEOMETRIC AND FUNCTIONAL ANALYSIS</t>
  </si>
  <si>
    <t>1016-443X</t>
  </si>
  <si>
    <t>1420-8970</t>
  </si>
  <si>
    <t>GEOMETRIAE DEDICATA</t>
  </si>
  <si>
    <t>0046-5755</t>
  </si>
  <si>
    <t>1572-9168</t>
  </si>
  <si>
    <t>FUNKCIALAJ EKVACIOJ-SERIO INTERNACIA</t>
  </si>
  <si>
    <t>0532-8721</t>
  </si>
  <si>
    <t>KOBE UNIV, DEPT MATHEMATICS</t>
  </si>
  <si>
    <t>FUNDAMENTA MATHEMATICAE</t>
  </si>
  <si>
    <t>0016-2736</t>
  </si>
  <si>
    <t>1730-6329</t>
  </si>
  <si>
    <t>FUNCTIONAL ANALYSIS AND ITS APPLICATIONS</t>
  </si>
  <si>
    <t>0016-2663</t>
  </si>
  <si>
    <t>1573-8485</t>
  </si>
  <si>
    <t>FRONTIERS OF MATHEMATICS</t>
  </si>
  <si>
    <t>2731-8648</t>
  </si>
  <si>
    <t>FRACTIONAL CALCULUS AND APPLIED ANALYSIS</t>
  </si>
  <si>
    <t>1311-0454</t>
  </si>
  <si>
    <t>1314-2224</t>
  </si>
  <si>
    <t>BULGARIA</t>
  </si>
  <si>
    <t>SPRINGERNATURE</t>
  </si>
  <si>
    <t>FRACTALS-COMPLEX GEOMETRY PATTERNS AND SCALING IN NATURE AND SOCIETY</t>
  </si>
  <si>
    <t>0218-348X</t>
  </si>
  <si>
    <t>1793-6543</t>
  </si>
  <si>
    <t>FRACTAL AND FRACTIONAL</t>
  </si>
  <si>
    <t>2504-3110</t>
  </si>
  <si>
    <t>FOUNDATIONS OF COMPUTATIONAL MATHEMATICS</t>
  </si>
  <si>
    <t>1615-3375</t>
  </si>
  <si>
    <t>1615-3383</t>
  </si>
  <si>
    <t>FORUM OF MATHEMATICS SIGMA</t>
  </si>
  <si>
    <t>2050-5094</t>
  </si>
  <si>
    <t>FORUM OF MATHEMATICS PI</t>
  </si>
  <si>
    <t>2050-5086</t>
  </si>
  <si>
    <t>FORUM MATHEMATICUM</t>
  </si>
  <si>
    <t>0933-7741</t>
  </si>
  <si>
    <t>1435-5337</t>
  </si>
  <si>
    <t>FIXED POINT THEORY</t>
  </si>
  <si>
    <t>1583-5022</t>
  </si>
  <si>
    <t>2066-9208</t>
  </si>
  <si>
    <t>HOUSE BOOK SCIENCE-CASA CARTII STIINTA</t>
  </si>
  <si>
    <t>FINITE FIELDS AND THEIR APPLICATIONS</t>
  </si>
  <si>
    <t>1071-5797</t>
  </si>
  <si>
    <t>1090-2465</t>
  </si>
  <si>
    <t>FILOMAT</t>
  </si>
  <si>
    <t>0354-5180</t>
  </si>
  <si>
    <t>SERBIA</t>
  </si>
  <si>
    <t>UNIV NIS, FAC SCI MATH</t>
  </si>
  <si>
    <t>EXTREMES</t>
  </si>
  <si>
    <t>1386-1999</t>
  </si>
  <si>
    <t>1572-915X</t>
  </si>
  <si>
    <t>EXPOSITIONES MATHEMATICAE</t>
  </si>
  <si>
    <t>0723-0869</t>
  </si>
  <si>
    <t>1878-0792</t>
  </si>
  <si>
    <t>ELSEVIER GMBH</t>
  </si>
  <si>
    <t>EXPERIMENTAL MATHEMATICS</t>
  </si>
  <si>
    <t>1058-6458</t>
  </si>
  <si>
    <t>1944-950X</t>
  </si>
  <si>
    <t>EVOLUTION EQUATIONS AND CONTROL THEORY</t>
  </si>
  <si>
    <t>2163-2480</t>
  </si>
  <si>
    <t>EUROPEAN JOURNAL OF COMBINATORICS</t>
  </si>
  <si>
    <t>0195-6698</t>
  </si>
  <si>
    <t>1095-9971</t>
  </si>
  <si>
    <t>ACADEMIC PRESS LTD- ELSEVIER SCIENCE LTD</t>
  </si>
  <si>
    <t>EUROPEAN JOURNAL OF APPLIED MATHEMATICS</t>
  </si>
  <si>
    <t>0956-7925</t>
  </si>
  <si>
    <t>1469-4425</t>
  </si>
  <si>
    <t>ESAIM-PROBABILITY AND STATISTICS</t>
  </si>
  <si>
    <t>1292-8100</t>
  </si>
  <si>
    <t>1262-3318</t>
  </si>
  <si>
    <t>ESAIM-MATHEMATICAL MODELLING AND NUMERICAL ANALYSIS</t>
  </si>
  <si>
    <t>2822-7840</t>
  </si>
  <si>
    <t>2804-7214</t>
  </si>
  <si>
    <t>ESAIM-CONTROL OPTIMISATION AND CALCULUS OF VARIATIONS</t>
  </si>
  <si>
    <t>1292-8119</t>
  </si>
  <si>
    <t>1262-3377</t>
  </si>
  <si>
    <t>ERGODIC THEORY AND DYNAMICAL SYSTEMS</t>
  </si>
  <si>
    <t>0143-3857</t>
  </si>
  <si>
    <t>1469-4417</t>
  </si>
  <si>
    <t>ELECTRONIC TRANSACTIONS ON NUMERICAL ANALYSIS</t>
  </si>
  <si>
    <t>1068-9613</t>
  </si>
  <si>
    <t>KENT STATE UNIVERSITY</t>
  </si>
  <si>
    <t>ELECTRONIC RESEARCH ARCHIVE</t>
  </si>
  <si>
    <t>2688-1594</t>
  </si>
  <si>
    <t>ELECTRONIC JOURNAL OF STATISTICS</t>
  </si>
  <si>
    <t>1935-7524</t>
  </si>
  <si>
    <t>ELECTRONIC JOURNAL OF QUALITATIVE THEORY OF DIFFERENTIAL EQUATIONS</t>
  </si>
  <si>
    <t>1417-3875</t>
  </si>
  <si>
    <t>UNIV SZEGED, BOLYAI INSTITUTE</t>
  </si>
  <si>
    <t>ELECTRONIC JOURNAL OF PROBABILITY</t>
  </si>
  <si>
    <t>1083-6489</t>
  </si>
  <si>
    <t>ELECTRONIC JOURNAL OF LINEAR ALGEBRA</t>
  </si>
  <si>
    <t>1537-9582</t>
  </si>
  <si>
    <t>1081-3810</t>
  </si>
  <si>
    <t>INT LINEAR ALGEBRA SOC</t>
  </si>
  <si>
    <t>ELECTRONIC JOURNAL OF DIFFERENTIAL EQUATIONS</t>
  </si>
  <si>
    <t>1072-6691</t>
  </si>
  <si>
    <t>TEXAS STATE UNIV</t>
  </si>
  <si>
    <t>ELECTRONIC JOURNAL OF COMBINATORICS</t>
  </si>
  <si>
    <t>1077-8926</t>
  </si>
  <si>
    <t>ELECTRONIC COMMUNICATIONS IN PROBABILITY</t>
  </si>
  <si>
    <t>1083-589X</t>
  </si>
  <si>
    <t>EAST ASIAN JOURNAL ON APPLIED MATHEMATICS</t>
  </si>
  <si>
    <t>2079-7362</t>
  </si>
  <si>
    <t>2079-7370</t>
  </si>
  <si>
    <t>DYNAMICS OF PARTIAL DIFFERENTIAL EQUATIONS</t>
  </si>
  <si>
    <t>1548-159X</t>
  </si>
  <si>
    <t>DYNAMICAL SYSTEMS-AN INTERNATIONAL JOURNAL</t>
  </si>
  <si>
    <t>1468-9367</t>
  </si>
  <si>
    <t>1468-9375</t>
  </si>
  <si>
    <t>DYNAMIC GAMES AND APPLICATIONS</t>
  </si>
  <si>
    <t>2153-0785</t>
  </si>
  <si>
    <t>2153-0793</t>
  </si>
  <si>
    <t>DUKE MATHEMATICAL JOURNAL</t>
  </si>
  <si>
    <t>0012-7094</t>
  </si>
  <si>
    <t>1547-7398</t>
  </si>
  <si>
    <t>DOKLADY MATHEMATICS</t>
  </si>
  <si>
    <t>1064-5624</t>
  </si>
  <si>
    <t>1531-8362</t>
  </si>
  <si>
    <t>DOCUMENTA MATHEMATICA</t>
  </si>
  <si>
    <t>1431-0643</t>
  </si>
  <si>
    <t>DISSERTATIONES MATHEMATICAE</t>
  </si>
  <si>
    <t>0012-3862</t>
  </si>
  <si>
    <t>1730-6310</t>
  </si>
  <si>
    <t>DISCUSSIONES MATHEMATICAE GRAPH THEORY</t>
  </si>
  <si>
    <t>1234-3099</t>
  </si>
  <si>
    <t>2083-5892</t>
  </si>
  <si>
    <t>UNIV ZIELONA GORA</t>
  </si>
  <si>
    <t>DISCRETE OPTIMIZATION</t>
  </si>
  <si>
    <t>1572-5286</t>
  </si>
  <si>
    <t>1873-636X</t>
  </si>
  <si>
    <t>DISCRETE MATHEMATICS AND THEORETICAL COMPUTER SCIENCE</t>
  </si>
  <si>
    <t>1462-7264</t>
  </si>
  <si>
    <t>1365-8050</t>
  </si>
  <si>
    <t>DISCRETE MATHEMATICS THEORETICAL COMPUTER SCIENCE</t>
  </si>
  <si>
    <t>DISCRETE MATHEMATICS</t>
  </si>
  <si>
    <t>0012-365X</t>
  </si>
  <si>
    <t>1872-681X</t>
  </si>
  <si>
    <t>DISCRETE AND CONTINUOUS DYNAMICAL SYSTEMS-SERIES S</t>
  </si>
  <si>
    <t>1937-1632</t>
  </si>
  <si>
    <t>1937-1179</t>
  </si>
  <si>
    <t>DISCRETE AND CONTINUOUS DYNAMICAL SYSTEMS-SERIES B</t>
  </si>
  <si>
    <t>1531-3492</t>
  </si>
  <si>
    <t>1553-524X</t>
  </si>
  <si>
    <t>DISCRETE AND CONTINUOUS DYNAMICAL SYSTEMS</t>
  </si>
  <si>
    <t>1078-0947</t>
  </si>
  <si>
    <t>1553-5231</t>
  </si>
  <si>
    <t>DISCRETE ANALYSIS</t>
  </si>
  <si>
    <t>2397-3129</t>
  </si>
  <si>
    <t>ALLIANCE DIAMOND OPEN ACCESS JOURNALS</t>
  </si>
  <si>
    <t>DIFFERENTIAL GEOMETRY AND ITS APPLICATIONS</t>
  </si>
  <si>
    <t>0926-2245</t>
  </si>
  <si>
    <t>1872-6984</t>
  </si>
  <si>
    <t>DIFFERENTIAL EQUATIONS</t>
  </si>
  <si>
    <t>0012-2661</t>
  </si>
  <si>
    <t>1608-3083</t>
  </si>
  <si>
    <t>DIFFERENTIAL AND INTEGRAL EQUATIONS</t>
  </si>
  <si>
    <t>0893-4983</t>
  </si>
  <si>
    <t>KHAYYAM PUBL CO INC</t>
  </si>
  <si>
    <t>DEMONSTRATIO MATHEMATICA</t>
  </si>
  <si>
    <t>0420-1213</t>
  </si>
  <si>
    <t>2391-4661</t>
  </si>
  <si>
    <t>CZECHOSLOVAK MATHEMATICAL JOURNAL</t>
  </si>
  <si>
    <t>0011-4642</t>
  </si>
  <si>
    <t>1572-9141</t>
  </si>
  <si>
    <t>CZECH REPUBLIC</t>
  </si>
  <si>
    <t>CONTRIBUTIONS TO DISCRETE MATHEMATICS</t>
  </si>
  <si>
    <t>1715-0868</t>
  </si>
  <si>
    <t>UNIV CALGARY, DEPT MATH &amp; STATISTICS</t>
  </si>
  <si>
    <t>CONSTRUCTIVE APPROXIMATION</t>
  </si>
  <si>
    <t>0176-4276</t>
  </si>
  <si>
    <t>1432-0940</t>
  </si>
  <si>
    <t>COMPUTERS &amp; MATHEMATICS WITH APPLICATIONS</t>
  </si>
  <si>
    <t>0898-1221</t>
  </si>
  <si>
    <t>1873-7668</t>
  </si>
  <si>
    <t>COMPUTATIONAL STATISTICS &amp; DATA ANALYSIS</t>
  </si>
  <si>
    <t>0167-9473</t>
  </si>
  <si>
    <t>1872-7352</t>
  </si>
  <si>
    <t>COMPUTATIONAL STATISTICS</t>
  </si>
  <si>
    <t>0943-4062</t>
  </si>
  <si>
    <t>1613-9658</t>
  </si>
  <si>
    <t>COMPUTATIONAL METHODS IN APPLIED MATHEMATICS</t>
  </si>
  <si>
    <t>1609-4840</t>
  </si>
  <si>
    <t>1609-9389</t>
  </si>
  <si>
    <t>COMPUTATIONAL METHODS AND FUNCTION THEORY</t>
  </si>
  <si>
    <t>1617-9447</t>
  </si>
  <si>
    <t>2195-3724</t>
  </si>
  <si>
    <t>COMPUTATIONAL MATHEMATICS AND MATHEMATICAL PHYSICS</t>
  </si>
  <si>
    <t>0965-5425</t>
  </si>
  <si>
    <t>1555-6662</t>
  </si>
  <si>
    <t>COMPUTATIONAL &amp; APPLIED MATHEMATICS</t>
  </si>
  <si>
    <t>2238-3603</t>
  </si>
  <si>
    <t>1807-0302</t>
  </si>
  <si>
    <t>BRAZIL</t>
  </si>
  <si>
    <t>COMPTES RENDUS MATHEMATIQUE</t>
  </si>
  <si>
    <t>1631-073X</t>
  </si>
  <si>
    <t>1778-3569</t>
  </si>
  <si>
    <t>ACAD SCIENCES</t>
  </si>
  <si>
    <t>COMPOSITIO MATHEMATICA</t>
  </si>
  <si>
    <t>0010-437X</t>
  </si>
  <si>
    <t>1570-5846</t>
  </si>
  <si>
    <t>COMPLEXITY</t>
  </si>
  <si>
    <t>1076-2787</t>
  </si>
  <si>
    <t>1099-0526</t>
  </si>
  <si>
    <t>WILEY-HINDAWI</t>
  </si>
  <si>
    <t>COMPLEX VARIABLES AND ELLIPTIC EQUATIONS</t>
  </si>
  <si>
    <t>1747-6933</t>
  </si>
  <si>
    <t>1747-6941</t>
  </si>
  <si>
    <t>COMPLEX ANALYSIS AND OPERATOR THEORY</t>
  </si>
  <si>
    <t>1661-8254</t>
  </si>
  <si>
    <t>1661-8262</t>
  </si>
  <si>
    <t>COMMUNICATIONS ON PURE AND APPLIED MATHEMATICS</t>
  </si>
  <si>
    <t>0010-3640</t>
  </si>
  <si>
    <t>1097-0312</t>
  </si>
  <si>
    <t>COMMUNICATIONS ON PURE AND APPLIED ANALYSIS</t>
  </si>
  <si>
    <t>1534-0392</t>
  </si>
  <si>
    <t>1553-5258</t>
  </si>
  <si>
    <t>COMMUNICATIONS IN STATISTICS-THEORY AND METHODS</t>
  </si>
  <si>
    <t>0361-0926</t>
  </si>
  <si>
    <t>1532-415X</t>
  </si>
  <si>
    <t>COMMUNICATIONS IN STATISTICS-SIMULATION AND COMPUTATION</t>
  </si>
  <si>
    <t>0361-0918</t>
  </si>
  <si>
    <t>1532-4141</t>
  </si>
  <si>
    <t>COMMUNICATIONS IN PARTIAL DIFFERENTIAL EQUATIONS</t>
  </si>
  <si>
    <t>0360-5302</t>
  </si>
  <si>
    <t>1532-4133</t>
  </si>
  <si>
    <t>COMMUNICATIONS IN MATHEMATICS AND STATISTICS</t>
  </si>
  <si>
    <t>2194-6701</t>
  </si>
  <si>
    <t>2194-671X</t>
  </si>
  <si>
    <t>COMMUNICATIONS IN MATHEMATICAL SCIENCES</t>
  </si>
  <si>
    <t>1539-6746</t>
  </si>
  <si>
    <t>COMMUNICATIONS IN CONTEMPORARY MATHEMATICS</t>
  </si>
  <si>
    <t>0219-1997</t>
  </si>
  <si>
    <t>1793-6683</t>
  </si>
  <si>
    <t>COMMUNICATIONS IN APPLIED MATHEMATICS AND COMPUTATIONAL SCIENCE</t>
  </si>
  <si>
    <t>1559-3940</t>
  </si>
  <si>
    <t>2157-5452</t>
  </si>
  <si>
    <t>MATHEMATICAL SCIENCE PUBL</t>
  </si>
  <si>
    <t>COMMUNICATIONS IN ANALYSIS AND MECHANICS</t>
  </si>
  <si>
    <t>COMMUNICATIONS IN ANALYSIS AND GEOMETRY</t>
  </si>
  <si>
    <t>1019-8385</t>
  </si>
  <si>
    <t>1944-9992</t>
  </si>
  <si>
    <t>COMMUNICATIONS IN ALGEBRA</t>
  </si>
  <si>
    <t>0092-7872</t>
  </si>
  <si>
    <t>1532-4125</t>
  </si>
  <si>
    <t>COMMENTARII MATHEMATICI HELVETICI</t>
  </si>
  <si>
    <t>0010-2571</t>
  </si>
  <si>
    <t>1420-8946</t>
  </si>
  <si>
    <t>COMBINATORICS PROBABILITY &amp; COMPUTING</t>
  </si>
  <si>
    <t>0963-5483</t>
  </si>
  <si>
    <t>1469-2163</t>
  </si>
  <si>
    <t>COMBINATORICA</t>
  </si>
  <si>
    <t>0209-9683</t>
  </si>
  <si>
    <t>1439-6912</t>
  </si>
  <si>
    <t>COLLOQUIUM MATHEMATICUM</t>
  </si>
  <si>
    <t>0010-1354</t>
  </si>
  <si>
    <t>1730-6302</t>
  </si>
  <si>
    <t>ARS POLONA-RUCH</t>
  </si>
  <si>
    <t>COLLECTANEA MATHEMATICA</t>
  </si>
  <si>
    <t>0010-0757</t>
  </si>
  <si>
    <t>2038-4815</t>
  </si>
  <si>
    <t>CHINESE ANNALS OF MATHEMATICS SERIES B</t>
  </si>
  <si>
    <t>0252-9599</t>
  </si>
  <si>
    <t>1860-6261</t>
  </si>
  <si>
    <t>SHANGHAI SCIENTIFIC TECHNOLOGY LITERATURE PUBLISHING HOUSE</t>
  </si>
  <si>
    <t>CARPATHIAN JOURNAL OF MATHEMATICS</t>
  </si>
  <si>
    <t>1584-2851</t>
  </si>
  <si>
    <t>1843-4401</t>
  </si>
  <si>
    <t>NORTH UNIV BAIA MARE</t>
  </si>
  <si>
    <t>CANADIAN MATHEMATICAL BULLETIN-BULLETIN CANADIEN DE MATHEMATIQUES</t>
  </si>
  <si>
    <t>0008-4395</t>
  </si>
  <si>
    <t>1496-4287</t>
  </si>
  <si>
    <t>CANADIAN JOURNAL OF STATISTICS-REVUE CANADIENNE DE STATISTIQUE</t>
  </si>
  <si>
    <t>0319-5724</t>
  </si>
  <si>
    <t>1708-945X</t>
  </si>
  <si>
    <t>CANADIAN JOURNAL OF MATHEMATICS-JOURNAL CANADIEN DE MATHEMATIQUES</t>
  </si>
  <si>
    <t>0008-414X</t>
  </si>
  <si>
    <t>1496-4279</t>
  </si>
  <si>
    <t>CAMBRIDGE JOURNAL OF MATHEMATICS</t>
  </si>
  <si>
    <t>2168-0930</t>
  </si>
  <si>
    <t>2168-0949</t>
  </si>
  <si>
    <t>CALCULUS OF VARIATIONS AND PARTIAL DIFFERENTIAL EQUATIONS</t>
  </si>
  <si>
    <t>0944-2669</t>
  </si>
  <si>
    <t>1432-0835</t>
  </si>
  <si>
    <t>CALCOLO</t>
  </si>
  <si>
    <t>0008-0624</t>
  </si>
  <si>
    <t>1126-5434</t>
  </si>
  <si>
    <t>BULLETIN OF THE MALAYSIAN MATHEMATICAL SCIENCES SOCIETY</t>
  </si>
  <si>
    <t>0126-6705</t>
  </si>
  <si>
    <t>2180-4206</t>
  </si>
  <si>
    <t>MALAYSIA</t>
  </si>
  <si>
    <t>BULLETIN OF THE LONDON MATHEMATICAL SOCIETY</t>
  </si>
  <si>
    <t>0024-6093</t>
  </si>
  <si>
    <t>1469-2120</t>
  </si>
  <si>
    <t>BULLETIN OF THE KOREAN MATHEMATICAL SOCIETY</t>
  </si>
  <si>
    <t>1015-8634</t>
  </si>
  <si>
    <t>BULLETIN OF THE IRANIAN MATHEMATICAL SOCIETY</t>
  </si>
  <si>
    <t>1017-060X</t>
  </si>
  <si>
    <t>1735-8515</t>
  </si>
  <si>
    <t>SPRINGER SINGAPORE PTE LTD</t>
  </si>
  <si>
    <t>BULLETIN OF THE BRAZILIAN MATHEMATICAL SOCIETY</t>
  </si>
  <si>
    <t>1678-7544</t>
  </si>
  <si>
    <t>1678-7714</t>
  </si>
  <si>
    <t>BULLETIN OF THE BELGIAN MATHEMATICAL SOCIETY-SIMON STEVIN</t>
  </si>
  <si>
    <t>1370-1444</t>
  </si>
  <si>
    <t>2034-1970</t>
  </si>
  <si>
    <t>BELGIAN MATHEMATICAL SOC TRIOMPHE</t>
  </si>
  <si>
    <t>BULLETIN OF THE AUSTRALIAN MATHEMATICAL SOCIETY</t>
  </si>
  <si>
    <t>0004-9727</t>
  </si>
  <si>
    <t>1755-1633</t>
  </si>
  <si>
    <t>BULLETIN OF THE AMERICAN MATHEMATICAL SOCIETY</t>
  </si>
  <si>
    <t>0273-0979</t>
  </si>
  <si>
    <t>1088-9485</t>
  </si>
  <si>
    <t>BULLETIN OF SYMBOLIC LOGIC</t>
  </si>
  <si>
    <t>1079-8986</t>
  </si>
  <si>
    <t>1943-5894</t>
  </si>
  <si>
    <t>BULLETIN OF MATHEMATICAL SCIENCES</t>
  </si>
  <si>
    <t>1664-3607</t>
  </si>
  <si>
    <t>1664-3615</t>
  </si>
  <si>
    <t>SAUDI ARABIA</t>
  </si>
  <si>
    <t>BULLETIN OF MATHEMATICAL BIOLOGY</t>
  </si>
  <si>
    <t>0092-8240</t>
  </si>
  <si>
    <t>1522-9602</t>
  </si>
  <si>
    <t>BULLETIN MATHEMATIQUE DE LA SOCIETE DES SCIENCES MATHEMATIQUES DE ROUMANIE</t>
  </si>
  <si>
    <t>1220-3874</t>
  </si>
  <si>
    <t>2065-0264</t>
  </si>
  <si>
    <t>SOC MATEMATICE ROMANIA</t>
  </si>
  <si>
    <t>BULLETIN DES SCIENCES MATHEMATIQUES</t>
  </si>
  <si>
    <t>0007-4497</t>
  </si>
  <si>
    <t>1952-4773</t>
  </si>
  <si>
    <t>BULLETIN DE LA SOCIETE MATHEMATIQUE DE FRANCE</t>
  </si>
  <si>
    <t>0037-9484</t>
  </si>
  <si>
    <t>2102-622X</t>
  </si>
  <si>
    <t>FRENCH MATHEMATICAL SOC</t>
  </si>
  <si>
    <t>BRAZILIAN JOURNAL OF PROBABILITY AND STATISTICS</t>
  </si>
  <si>
    <t>0103-0752</t>
  </si>
  <si>
    <t>BRAZILIAN STATISTICAL ASSOCIATION</t>
  </si>
  <si>
    <t>BOUNDARY VALUE PROBLEMS</t>
  </si>
  <si>
    <t>1687-2770</t>
  </si>
  <si>
    <t>BOLLETTINO DI STORIA DELLE SCIENZE MATEMATICHE</t>
  </si>
  <si>
    <t>0392-4432</t>
  </si>
  <si>
    <t>1724-1650</t>
  </si>
  <si>
    <t>FABRIZIO SERRA EDITORE</t>
  </si>
  <si>
    <t>BIT NUMERICAL MATHEMATICS</t>
  </si>
  <si>
    <t>0006-3835</t>
  </si>
  <si>
    <t>1572-9125</t>
  </si>
  <si>
    <t>BIOSTATISTICS</t>
  </si>
  <si>
    <t>1465-4644</t>
  </si>
  <si>
    <t>1468-4357</t>
  </si>
  <si>
    <t>BIOMETRIKA</t>
  </si>
  <si>
    <t>0006-3444</t>
  </si>
  <si>
    <t>1464-3510</t>
  </si>
  <si>
    <t>BIOMETRICS</t>
  </si>
  <si>
    <t>0006-341X</t>
  </si>
  <si>
    <t>1541-0420</t>
  </si>
  <si>
    <t>BIOMETRICAL JOURNAL</t>
  </si>
  <si>
    <t>0323-3847</t>
  </si>
  <si>
    <t>1521-4036</t>
  </si>
  <si>
    <t>BERNOULLI</t>
  </si>
  <si>
    <t>1350-7265</t>
  </si>
  <si>
    <t>1573-9759</t>
  </si>
  <si>
    <t>INT STATISTICAL INST</t>
  </si>
  <si>
    <t>BAYESIAN ANALYSIS</t>
  </si>
  <si>
    <t>1931-6690</t>
  </si>
  <si>
    <t>1936-0975</t>
  </si>
  <si>
    <t>INT SOC BAYESIAN ANALYSIS</t>
  </si>
  <si>
    <t>BANACH JOURNAL OF MATHEMATICAL ANALYSIS</t>
  </si>
  <si>
    <t>2662-2033</t>
  </si>
  <si>
    <t>1735-8787</t>
  </si>
  <si>
    <t>AXIOMS</t>
  </si>
  <si>
    <t>2075-1680</t>
  </si>
  <si>
    <t>AUSTRALIAN &amp; NEW ZEALAND JOURNAL OF STATISTICS</t>
  </si>
  <si>
    <t>1369-1473</t>
  </si>
  <si>
    <t>1467-842X</t>
  </si>
  <si>
    <t>ASYMPTOTIC ANALYSIS</t>
  </si>
  <si>
    <t>0921-7134</t>
  </si>
  <si>
    <t>1875-8576</t>
  </si>
  <si>
    <t>IOS PRESS</t>
  </si>
  <si>
    <t>ASTERISQUE</t>
  </si>
  <si>
    <t>0303-1179</t>
  </si>
  <si>
    <t>2492-5926</t>
  </si>
  <si>
    <t>SOC MATHEMATIQUE FRANCE</t>
  </si>
  <si>
    <t>ASTA-ADVANCES IN STATISTICAL ANALYSIS</t>
  </si>
  <si>
    <t>1863-8171</t>
  </si>
  <si>
    <t>1863-818X</t>
  </si>
  <si>
    <t>ASIAN JOURNAL OF MATHEMATICS</t>
  </si>
  <si>
    <t>1093-6106</t>
  </si>
  <si>
    <t>1945-0036</t>
  </si>
  <si>
    <t>ARS MATHEMATICA CONTEMPORANEA</t>
  </si>
  <si>
    <t>1855-3966</t>
  </si>
  <si>
    <t>1855-3974</t>
  </si>
  <si>
    <t>SLOVENIA</t>
  </si>
  <si>
    <t>UP FAMNIT</t>
  </si>
  <si>
    <t>ARKIV FOR MATEMATIK</t>
  </si>
  <si>
    <t>0004-2080</t>
  </si>
  <si>
    <t>1871-2487</t>
  </si>
  <si>
    <t>SWEDEN</t>
  </si>
  <si>
    <t>ARCHIVE FOR RATIONAL MECHANICS AND ANALYSIS</t>
  </si>
  <si>
    <t>0003-9527</t>
  </si>
  <si>
    <t>1432-0673</t>
  </si>
  <si>
    <t>ARCHIVE FOR MATHEMATICAL LOGIC</t>
  </si>
  <si>
    <t>0933-5846</t>
  </si>
  <si>
    <t>1432-0665</t>
  </si>
  <si>
    <t>ARCHIV DER MATHEMATIK</t>
  </si>
  <si>
    <t>0003-889X</t>
  </si>
  <si>
    <t>1420-8938</t>
  </si>
  <si>
    <t>APPLIED NUMERICAL MATHEMATICS</t>
  </si>
  <si>
    <t>0168-9274</t>
  </si>
  <si>
    <t>1873-5460</t>
  </si>
  <si>
    <t>APPLIED MATHEMATICS-A JOURNAL OF CHINESE UNIVERSITIES SERIES B</t>
  </si>
  <si>
    <t>1005-1031</t>
  </si>
  <si>
    <t>1993-0445</t>
  </si>
  <si>
    <t>ZHEJIANG UNIV PRESS</t>
  </si>
  <si>
    <t>APPLIED MATHEMATICS LETTERS</t>
  </si>
  <si>
    <t>0893-9659</t>
  </si>
  <si>
    <t>1873-5452</t>
  </si>
  <si>
    <t>APPLIED MATHEMATICS AND OPTIMIZATION</t>
  </si>
  <si>
    <t>0095-4616</t>
  </si>
  <si>
    <t>1432-0606</t>
  </si>
  <si>
    <t>APPLIED MATHEMATICS AND COMPUTATION</t>
  </si>
  <si>
    <t>0096-3003</t>
  </si>
  <si>
    <t>1873-5649</t>
  </si>
  <si>
    <t>APPLIED CATEGORICAL STRUCTURES</t>
  </si>
  <si>
    <t>0927-2852</t>
  </si>
  <si>
    <t>1572-9095</t>
  </si>
  <si>
    <t>APPLIED AND COMPUTATIONAL MATHEMATICS</t>
  </si>
  <si>
    <t>1683-3511</t>
  </si>
  <si>
    <t>1683-6154</t>
  </si>
  <si>
    <t>MINISTRY COMMUNICATIONS &amp; HIGH TECHNOLOGIES REPUBLIC AZERBAIJAN</t>
  </si>
  <si>
    <t>APPLIED AND COMPUTATIONAL HARMONIC ANALYSIS</t>
  </si>
  <si>
    <t>1063-5203</t>
  </si>
  <si>
    <t>1096-603X</t>
  </si>
  <si>
    <t>APPLICATIONS OF MATHEMATICS</t>
  </si>
  <si>
    <t>0862-7940</t>
  </si>
  <si>
    <t>1572-9109</t>
  </si>
  <si>
    <t>APPLICABLE ANALYSIS AND DISCRETE MATHEMATICS</t>
  </si>
  <si>
    <t>1452-8630</t>
  </si>
  <si>
    <t>UNIV BELGRADE, FAC ELECTRICAL ENGINEERING</t>
  </si>
  <si>
    <t>APPLICABLE ANALYSIS</t>
  </si>
  <si>
    <t>0003-6811</t>
  </si>
  <si>
    <t>1563-504X</t>
  </si>
  <si>
    <t>APPLICABLE ALGEBRA IN ENGINEERING COMMUNICATION AND COMPUTING</t>
  </si>
  <si>
    <t>0938-1279</t>
  </si>
  <si>
    <t>1432-0622</t>
  </si>
  <si>
    <t>ANZIAM JOURNAL</t>
  </si>
  <si>
    <t>1446-1811</t>
  </si>
  <si>
    <t>1446-8735</t>
  </si>
  <si>
    <t>ANNUAL REVIEW OF STATISTICS AND ITS APPLICATION</t>
  </si>
  <si>
    <t>2326-8298</t>
  </si>
  <si>
    <t>2326-831X</t>
  </si>
  <si>
    <t>ANNUAL REVIEWS</t>
  </si>
  <si>
    <t>ANNALS OF THE INSTITUTE OF STATISTICAL MATHEMATICS</t>
  </si>
  <si>
    <t>0020-3157</t>
  </si>
  <si>
    <t>1572-9052</t>
  </si>
  <si>
    <t>ANNALS OF STATISTICS</t>
  </si>
  <si>
    <t>0090-5364</t>
  </si>
  <si>
    <t>ANNALS OF PURE AND APPLIED LOGIC</t>
  </si>
  <si>
    <t>0168-0072</t>
  </si>
  <si>
    <t>1873-2461</t>
  </si>
  <si>
    <t>ANNALS OF PROBABILITY</t>
  </si>
  <si>
    <t>0091-1798</t>
  </si>
  <si>
    <t>ANNALS OF PDE</t>
  </si>
  <si>
    <t>2524-5317</t>
  </si>
  <si>
    <t>2199-2576</t>
  </si>
  <si>
    <t>ANNALS OF MATHEMATICS</t>
  </si>
  <si>
    <t>0003-486X</t>
  </si>
  <si>
    <t>1939-8980</t>
  </si>
  <si>
    <t>Princeton Univ, Dept Mathematics</t>
  </si>
  <si>
    <t>ANNALS OF GLOBAL ANALYSIS AND GEOMETRY</t>
  </si>
  <si>
    <t>0232-704X</t>
  </si>
  <si>
    <t>1572-9060</t>
  </si>
  <si>
    <t>ANNALS OF FUNCTIONAL ANALYSIS</t>
  </si>
  <si>
    <t>2639-7390</t>
  </si>
  <si>
    <t>2008-8752</t>
  </si>
  <si>
    <t>ANNALS OF COMBINATORICS</t>
  </si>
  <si>
    <t>0218-0006</t>
  </si>
  <si>
    <t>0219-3094</t>
  </si>
  <si>
    <t>ANNALS OF APPLIED STATISTICS</t>
  </si>
  <si>
    <t>1932-6157</t>
  </si>
  <si>
    <t>1941-7330</t>
  </si>
  <si>
    <t>ANNALS OF APPLIED PROBABILITY</t>
  </si>
  <si>
    <t>1050-5164</t>
  </si>
  <si>
    <t>ANNALI DI MATEMATICA PURA ED APPLICATA</t>
  </si>
  <si>
    <t>0373-3114</t>
  </si>
  <si>
    <t>1618-1891</t>
  </si>
  <si>
    <t>ANNALI DELLA SCUOLA NORMALE SUPERIORE DI PISA-CLASSE DI SCIENZE</t>
  </si>
  <si>
    <t>0391-173X</t>
  </si>
  <si>
    <t>2036-2145</t>
  </si>
  <si>
    <t>SCUOLA NORMALE SUPERIORE</t>
  </si>
  <si>
    <t>ANNALES SCIENTIFIQUES DE L ECOLE NORMALE SUPERIEURE</t>
  </si>
  <si>
    <t>0012-9593</t>
  </si>
  <si>
    <t>1873-2151</t>
  </si>
  <si>
    <t>ANNALES POLONICI MATHEMATICI</t>
  </si>
  <si>
    <t>0066-2216</t>
  </si>
  <si>
    <t>1730-6272</t>
  </si>
  <si>
    <t>ANNALES FENNICI MATHEMATICI</t>
  </si>
  <si>
    <t>2737-0690</t>
  </si>
  <si>
    <t>FINLAND</t>
  </si>
  <si>
    <t>SUOMALAINEN TIEDEAKATEMIA</t>
  </si>
  <si>
    <t>ANNALES DE L INSTITUT HENRI POINCARE-PROBABILITES ET STATISTIQUES</t>
  </si>
  <si>
    <t>0246-0203</t>
  </si>
  <si>
    <t>ANNALES DE L INSTITUT HENRI POINCARE-ANALYSE NON LINEAIRE</t>
  </si>
  <si>
    <t>0294-1449</t>
  </si>
  <si>
    <t>1873-1430</t>
  </si>
  <si>
    <t>ANNALES DE L INSTITUT FOURIER</t>
  </si>
  <si>
    <t>0373-0956</t>
  </si>
  <si>
    <t>1777-5310</t>
  </si>
  <si>
    <t>ANNALES INST FOURIER</t>
  </si>
  <si>
    <t>ANALYSIS MATHEMATICA</t>
  </si>
  <si>
    <t>0133-3852</t>
  </si>
  <si>
    <t>1588-273X</t>
  </si>
  <si>
    <t>ANALYSIS AND MATHEMATICAL PHYSICS</t>
  </si>
  <si>
    <t>1664-2368</t>
  </si>
  <si>
    <t>1664-235X</t>
  </si>
  <si>
    <t>ANALYSIS AND GEOMETRY IN METRIC SPACES</t>
  </si>
  <si>
    <t>2299-3274</t>
  </si>
  <si>
    <t>ANALYSIS AND APPLICATIONS</t>
  </si>
  <si>
    <t>0219-5305</t>
  </si>
  <si>
    <t>1793-6861</t>
  </si>
  <si>
    <t>ANALYSIS &amp; PDE</t>
  </si>
  <si>
    <t>1948-206X</t>
  </si>
  <si>
    <t>ANALELE STIINTIFICE ALE UNIVERSITATII OVIDIUS CONSTANTA-SERIA MATEMATICA</t>
  </si>
  <si>
    <t>1224-1784</t>
  </si>
  <si>
    <t>1844-0835</t>
  </si>
  <si>
    <t>OVIDIUS UNIV PRESS</t>
  </si>
  <si>
    <t>AMERICAN STATISTICIAN</t>
  </si>
  <si>
    <t>0003-1305</t>
  </si>
  <si>
    <t>1537-2731</t>
  </si>
  <si>
    <t>AMERICAN MATHEMATICAL MONTHLY</t>
  </si>
  <si>
    <t>0002-9890</t>
  </si>
  <si>
    <t>1930-0972</t>
  </si>
  <si>
    <t>AMERICAN JOURNAL OF MATHEMATICS</t>
  </si>
  <si>
    <t>0002-9327</t>
  </si>
  <si>
    <t>1080-6377</t>
  </si>
  <si>
    <t>JOHNS HOPKINS UNIV PRESS</t>
  </si>
  <si>
    <t>ALGEBRAS AND REPRESENTATION THEORY</t>
  </si>
  <si>
    <t>1386-923X</t>
  </si>
  <si>
    <t>1572-9079</t>
  </si>
  <si>
    <t>ALGEBRAIC GEOMETRY</t>
  </si>
  <si>
    <t>2313-1691</t>
  </si>
  <si>
    <t>2214-2584</t>
  </si>
  <si>
    <t>ALGEBRAIC AND GEOMETRIC TOPOLOGY</t>
  </si>
  <si>
    <t>1472-2739</t>
  </si>
  <si>
    <t>ALGEBRA UNIVERSALIS</t>
  </si>
  <si>
    <t>0002-5240</t>
  </si>
  <si>
    <t>1420-8911</t>
  </si>
  <si>
    <t>ALGEBRA COLLOQUIUM</t>
  </si>
  <si>
    <t>1005-3867</t>
  </si>
  <si>
    <t>0219-1733</t>
  </si>
  <si>
    <t>ALGEBRA AND LOGIC</t>
  </si>
  <si>
    <t>0002-5232</t>
  </si>
  <si>
    <t>1573-8302</t>
  </si>
  <si>
    <t>ALGEBRA &amp; NUMBER THEORY</t>
  </si>
  <si>
    <t>1937-0652</t>
  </si>
  <si>
    <t>1944-7833</t>
  </si>
  <si>
    <t>ALEA-LATIN AMERICAN JOURNAL OF PROBABILITY AND MATHEMATICAL STATISTICS</t>
  </si>
  <si>
    <t>1980-0436</t>
  </si>
  <si>
    <t>IMPA</t>
  </si>
  <si>
    <t>AKCE INTERNATIONAL JOURNAL OF GRAPHS AND COMBINATORICS</t>
  </si>
  <si>
    <t>0972-8600</t>
  </si>
  <si>
    <t>2543-3474</t>
  </si>
  <si>
    <t>AIMS MATHEMATICS</t>
  </si>
  <si>
    <t>2473-6988</t>
  </si>
  <si>
    <t>AEQUATIONES MATHEMATICAE</t>
  </si>
  <si>
    <t>0001-9054</t>
  </si>
  <si>
    <t>1420-8903</t>
  </si>
  <si>
    <t>ADVANCES IN NONLINEAR ANALYSIS</t>
  </si>
  <si>
    <t>2191-9496</t>
  </si>
  <si>
    <t>2191-950X</t>
  </si>
  <si>
    <t>ADVANCES IN MATHEMATICS OF COMMUNICATIONS</t>
  </si>
  <si>
    <t>1930-5346</t>
  </si>
  <si>
    <t>1930-5338</t>
  </si>
  <si>
    <t>ADVANCES IN MATHEMATICS</t>
  </si>
  <si>
    <t>0001-8708</t>
  </si>
  <si>
    <t>1090-2082</t>
  </si>
  <si>
    <t>ADVANCES IN GEOMETRY</t>
  </si>
  <si>
    <t>1615-715X</t>
  </si>
  <si>
    <t>1615-7168</t>
  </si>
  <si>
    <t>ADVANCES IN DIFFERENTIAL EQUATIONS</t>
  </si>
  <si>
    <t>1079-9389</t>
  </si>
  <si>
    <t>ADVANCES IN DATA ANALYSIS AND CLASSIFICATION</t>
  </si>
  <si>
    <t>1862-5347</t>
  </si>
  <si>
    <t>1862-5355</t>
  </si>
  <si>
    <t>ADVANCES IN COMPUTATIONAL MATHEMATICS</t>
  </si>
  <si>
    <t>1019-7168</t>
  </si>
  <si>
    <t>1572-9044</t>
  </si>
  <si>
    <t>ADVANCES IN COMPLEX SYSTEMS</t>
  </si>
  <si>
    <t>0219-5259</t>
  </si>
  <si>
    <t>1793-6802</t>
  </si>
  <si>
    <t>ADVANCES IN CALCULUS OF VARIATIONS</t>
  </si>
  <si>
    <t>1864-8258</t>
  </si>
  <si>
    <t>1864-8266</t>
  </si>
  <si>
    <t>ADVANCES IN APPLIED PROBABILITY</t>
  </si>
  <si>
    <t>0001-8678</t>
  </si>
  <si>
    <t>1475-6064</t>
  </si>
  <si>
    <t>ADVANCES IN APPLIED MATHEMATICS AND MECHANICS</t>
  </si>
  <si>
    <t>2070-0733</t>
  </si>
  <si>
    <t>2075-1354</t>
  </si>
  <si>
    <t>ADVANCES IN APPLIED MATHEMATICS</t>
  </si>
  <si>
    <t>0196-8858</t>
  </si>
  <si>
    <t>1090-2074</t>
  </si>
  <si>
    <t>ADVANCES IN APPLIED CLIFFORD ALGEBRAS</t>
  </si>
  <si>
    <t>0188-7009</t>
  </si>
  <si>
    <t>1661-4909</t>
  </si>
  <si>
    <t>ADVANCED NONLINEAR STUDIES</t>
  </si>
  <si>
    <t>1536-1365</t>
  </si>
  <si>
    <t>2169-0375</t>
  </si>
  <si>
    <t>ACTA NUMERICA</t>
  </si>
  <si>
    <t>0962-4929</t>
  </si>
  <si>
    <t>1474-0508</t>
  </si>
  <si>
    <t>ACTA MATHEMATICAE APPLICATAE SINICA-ENGLISH SERIES</t>
  </si>
  <si>
    <t>0168-9673</t>
  </si>
  <si>
    <t>1618-3932</t>
  </si>
  <si>
    <t>ACTA MATHEMATICA SINICA-ENGLISH SERIES</t>
  </si>
  <si>
    <t>1439-8516</t>
  </si>
  <si>
    <t>1439-7617</t>
  </si>
  <si>
    <t>ACTA MATHEMATICA SCIENTIA</t>
  </si>
  <si>
    <t>0252-9602</t>
  </si>
  <si>
    <t>1572-9087</t>
  </si>
  <si>
    <t>ACTA MATHEMATICA HUNGARICA</t>
  </si>
  <si>
    <t>0236-5294</t>
  </si>
  <si>
    <t>1588-2632</t>
  </si>
  <si>
    <t>ACTA MATHEMATICA</t>
  </si>
  <si>
    <t>0001-5962</t>
  </si>
  <si>
    <t>1871-2509</t>
  </si>
  <si>
    <t>ACTA ARITHMETICA</t>
  </si>
  <si>
    <t>0065-1036</t>
  </si>
  <si>
    <t>1730-6264</t>
  </si>
  <si>
    <t>ACTA APPLICANDAE MATHEMATICAE</t>
  </si>
  <si>
    <t>0167-8019</t>
  </si>
  <si>
    <t>1572-9036</t>
  </si>
  <si>
    <t>ABHANDLUNGEN AUS DEM MATHEMATISCHEN SEMINAR DER UNIVERSITAT HAMBURG</t>
  </si>
  <si>
    <t>0025-5858</t>
  </si>
  <si>
    <t>1865-8784</t>
  </si>
  <si>
    <r>
      <rPr>
        <b/>
        <sz val="16"/>
        <color theme="1"/>
        <rFont val="Times New Roman"/>
        <family val="1"/>
      </rPr>
      <t>ESI</t>
    </r>
    <r>
      <rPr>
        <b/>
        <sz val="16"/>
        <color theme="1"/>
        <rFont val="宋体"/>
        <family val="3"/>
        <charset val="134"/>
      </rPr>
      <t>期刊列表</t>
    </r>
    <r>
      <rPr>
        <b/>
        <sz val="16"/>
        <color theme="1"/>
        <rFont val="Times New Roman"/>
        <family val="1"/>
      </rPr>
      <t>-</t>
    </r>
    <r>
      <rPr>
        <b/>
        <sz val="16"/>
        <color theme="1"/>
        <rFont val="宋体"/>
        <family val="3"/>
        <charset val="134"/>
      </rPr>
      <t>数学</t>
    </r>
    <r>
      <rPr>
        <b/>
        <sz val="16"/>
        <color theme="1"/>
        <rFont val="Times New Roman"/>
        <family val="1"/>
      </rPr>
      <t>202311</t>
    </r>
    <phoneticPr fontId="1" type="noConversion"/>
  </si>
  <si>
    <t>刊名</t>
    <phoneticPr fontId="1" type="noConversion"/>
  </si>
  <si>
    <t>影响因子(IF)</t>
    <phoneticPr fontId="1" type="noConversion"/>
  </si>
  <si>
    <t>JCR分区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</si>
</sst>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2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b/>
      <sz val="11"/>
      <color theme="0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等线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I520" totalsRowShown="0" headerRowDxfId="0" dataDxfId="1" headerRowBorderDxfId="10" tableBorderDxfId="11">
  <autoFilter ref="A2:I5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刊名" dataDxfId="9"/>
    <tableColumn id="2" name="影响因子(IF)" dataDxfId="8"/>
    <tableColumn id="3" name="JCR分区" dataDxfId="7"/>
    <tableColumn id="4" name="JIF Rank" dataDxfId="6"/>
    <tableColumn id="5" name="立即指数" dataDxfId="5"/>
    <tableColumn id="6" name="ISSN" dataDxfId="4"/>
    <tableColumn id="7" name="eISSN" dataDxfId="3"/>
    <tableColumn id="8" name="出版来源国家/地区"/>
    <tableColumn id="9" name="出版商（全部）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tabSelected="1" workbookViewId="0">
      <selection activeCell="E6" sqref="E6"/>
    </sheetView>
  </sheetViews>
  <sheetFormatPr defaultRowHeight="14.25" x14ac:dyDescent="0.2"/>
  <cols>
    <col min="1" max="1" width="60.625" style="4" customWidth="1"/>
    <col min="2" max="7" width="13.625" style="1" customWidth="1"/>
    <col min="8" max="8" width="25.625" customWidth="1"/>
    <col min="9" max="9" width="30.625" style="4" customWidth="1"/>
  </cols>
  <sheetData>
    <row r="1" spans="1:9" ht="25.5" customHeight="1" x14ac:dyDescent="0.2">
      <c r="A1" s="2" t="s">
        <v>1674</v>
      </c>
      <c r="B1" s="3"/>
      <c r="C1" s="3"/>
      <c r="D1" s="3"/>
      <c r="E1" s="3"/>
      <c r="F1" s="3"/>
      <c r="G1" s="3"/>
      <c r="H1" s="3"/>
      <c r="I1" s="3"/>
    </row>
    <row r="2" spans="1:9" ht="26.25" customHeight="1" x14ac:dyDescent="0.2">
      <c r="A2" s="5" t="s">
        <v>1675</v>
      </c>
      <c r="B2" s="6" t="s">
        <v>1676</v>
      </c>
      <c r="C2" s="6" t="s">
        <v>1677</v>
      </c>
      <c r="D2" s="6" t="s">
        <v>0</v>
      </c>
      <c r="E2" s="6" t="s">
        <v>1</v>
      </c>
      <c r="F2" s="6" t="s">
        <v>2</v>
      </c>
      <c r="G2" s="6" t="s">
        <v>3</v>
      </c>
      <c r="H2" s="7" t="s">
        <v>4</v>
      </c>
      <c r="I2" s="8" t="s">
        <v>5</v>
      </c>
    </row>
    <row r="3" spans="1:9" x14ac:dyDescent="0.2">
      <c r="A3" s="4" t="s">
        <v>1647</v>
      </c>
      <c r="B3" s="1">
        <v>14.2</v>
      </c>
      <c r="C3" s="1" t="s">
        <v>18</v>
      </c>
      <c r="D3" s="1" t="str">
        <f>"1/330"</f>
        <v>1/330</v>
      </c>
      <c r="E3" s="1">
        <v>2.2000000000000002</v>
      </c>
      <c r="F3" s="1" t="s">
        <v>1648</v>
      </c>
      <c r="G3" s="1" t="s">
        <v>1649</v>
      </c>
      <c r="H3" t="s">
        <v>20</v>
      </c>
      <c r="I3" s="4" t="s">
        <v>269</v>
      </c>
    </row>
    <row r="4" spans="1:9" x14ac:dyDescent="0.2">
      <c r="A4" s="4" t="s">
        <v>181</v>
      </c>
      <c r="B4" s="1">
        <v>10.199999999999999</v>
      </c>
      <c r="C4" s="1" t="s">
        <v>18</v>
      </c>
      <c r="D4" s="1" t="str">
        <f>"1/267"</f>
        <v>1/267</v>
      </c>
      <c r="E4" s="1">
        <v>1.4</v>
      </c>
      <c r="F4" s="1" t="s">
        <v>182</v>
      </c>
      <c r="G4" s="1" t="s">
        <v>183</v>
      </c>
      <c r="H4" t="s">
        <v>20</v>
      </c>
      <c r="I4" s="4" t="s">
        <v>72</v>
      </c>
    </row>
    <row r="5" spans="1:9" ht="42.75" x14ac:dyDescent="0.2">
      <c r="A5" s="4" t="s">
        <v>1465</v>
      </c>
      <c r="B5" s="1">
        <v>10</v>
      </c>
      <c r="C5" s="1" t="s">
        <v>18</v>
      </c>
      <c r="D5" s="1" t="str">
        <f>"2/267"</f>
        <v>2/267</v>
      </c>
      <c r="E5" s="1">
        <v>1.4</v>
      </c>
      <c r="F5" s="1" t="s">
        <v>1466</v>
      </c>
      <c r="G5" s="1" t="s">
        <v>1467</v>
      </c>
      <c r="H5" t="s">
        <v>37</v>
      </c>
      <c r="I5" s="4" t="s">
        <v>1468</v>
      </c>
    </row>
    <row r="6" spans="1:9" x14ac:dyDescent="0.2">
      <c r="A6" s="4" t="s">
        <v>1487</v>
      </c>
      <c r="B6" s="1">
        <v>7.9</v>
      </c>
      <c r="C6" s="1" t="s">
        <v>18</v>
      </c>
      <c r="D6" s="1" t="str">
        <f>"1/125"</f>
        <v>1/125</v>
      </c>
      <c r="E6" s="1">
        <v>1.6</v>
      </c>
      <c r="F6" s="1" t="s">
        <v>1488</v>
      </c>
      <c r="G6" s="1" t="s">
        <v>1489</v>
      </c>
      <c r="H6" t="s">
        <v>20</v>
      </c>
      <c r="I6" s="4" t="s">
        <v>1490</v>
      </c>
    </row>
    <row r="7" spans="1:9" x14ac:dyDescent="0.2">
      <c r="A7" s="4" t="s">
        <v>329</v>
      </c>
      <c r="B7" s="1">
        <v>6.2</v>
      </c>
      <c r="C7" s="1" t="s">
        <v>18</v>
      </c>
      <c r="D7" s="1" t="str">
        <f>"2/330"</f>
        <v>2/330</v>
      </c>
      <c r="E7" s="1">
        <v>1.1000000000000001</v>
      </c>
      <c r="F7" s="1" t="s">
        <v>330</v>
      </c>
      <c r="G7" s="1" t="s">
        <v>331</v>
      </c>
      <c r="H7" t="s">
        <v>332</v>
      </c>
      <c r="I7" s="4" t="s">
        <v>156</v>
      </c>
    </row>
    <row r="8" spans="1:9" ht="28.5" x14ac:dyDescent="0.2">
      <c r="A8" s="4" t="s">
        <v>632</v>
      </c>
      <c r="B8" s="1">
        <v>5.8</v>
      </c>
      <c r="C8" s="1" t="s">
        <v>18</v>
      </c>
      <c r="D8" s="1" t="str">
        <f>"3/125"</f>
        <v>3/125</v>
      </c>
      <c r="E8" s="1">
        <v>0.6</v>
      </c>
      <c r="F8" s="1" t="s">
        <v>633</v>
      </c>
      <c r="G8" s="1" t="s">
        <v>634</v>
      </c>
      <c r="H8" t="s">
        <v>108</v>
      </c>
      <c r="I8" s="4" t="s">
        <v>312</v>
      </c>
    </row>
    <row r="9" spans="1:9" ht="28.5" x14ac:dyDescent="0.2">
      <c r="A9" s="4" t="s">
        <v>139</v>
      </c>
      <c r="B9" s="1">
        <v>5.7</v>
      </c>
      <c r="C9" s="1" t="s">
        <v>18</v>
      </c>
      <c r="D9" s="1" t="str">
        <f>"5/125"</f>
        <v>5/125</v>
      </c>
      <c r="E9" s="1">
        <v>1</v>
      </c>
      <c r="F9" s="1" t="s">
        <v>140</v>
      </c>
      <c r="G9" s="1" t="s">
        <v>141</v>
      </c>
      <c r="H9" t="s">
        <v>20</v>
      </c>
      <c r="I9" s="4" t="s">
        <v>142</v>
      </c>
    </row>
    <row r="10" spans="1:9" x14ac:dyDescent="0.2">
      <c r="A10" s="4" t="s">
        <v>1065</v>
      </c>
      <c r="B10" s="1">
        <v>5.4</v>
      </c>
      <c r="C10" s="1" t="s">
        <v>18</v>
      </c>
      <c r="D10" s="1" t="str">
        <f>"9/107"</f>
        <v>9/107</v>
      </c>
      <c r="E10" s="1">
        <v>2</v>
      </c>
      <c r="F10" s="1" t="s">
        <v>25</v>
      </c>
      <c r="G10" s="1" t="s">
        <v>1066</v>
      </c>
      <c r="H10" t="s">
        <v>10</v>
      </c>
      <c r="I10" s="4" t="s">
        <v>520</v>
      </c>
    </row>
    <row r="11" spans="1:9" x14ac:dyDescent="0.2">
      <c r="A11" s="4" t="s">
        <v>1504</v>
      </c>
      <c r="B11" s="1">
        <v>4.9000000000000004</v>
      </c>
      <c r="C11" s="1" t="s">
        <v>18</v>
      </c>
      <c r="D11" s="1" t="str">
        <f>"3/330"</f>
        <v>3/330</v>
      </c>
      <c r="E11" s="1">
        <v>1.9</v>
      </c>
      <c r="F11" s="1" t="s">
        <v>1505</v>
      </c>
      <c r="G11" s="1" t="s">
        <v>1506</v>
      </c>
      <c r="H11" t="s">
        <v>20</v>
      </c>
      <c r="I11" s="4" t="s">
        <v>1507</v>
      </c>
    </row>
    <row r="12" spans="1:9" ht="28.5" x14ac:dyDescent="0.2">
      <c r="A12" s="4" t="s">
        <v>1062</v>
      </c>
      <c r="B12" s="1">
        <v>4.7</v>
      </c>
      <c r="C12" s="1" t="s">
        <v>18</v>
      </c>
      <c r="D12" s="1" t="str">
        <f>"11/107"</f>
        <v>11/107</v>
      </c>
      <c r="E12" s="1">
        <v>2.7</v>
      </c>
      <c r="F12" s="1" t="s">
        <v>1063</v>
      </c>
      <c r="G12" s="1" t="s">
        <v>1064</v>
      </c>
      <c r="H12" t="s">
        <v>116</v>
      </c>
      <c r="I12" s="4" t="s">
        <v>117</v>
      </c>
    </row>
    <row r="13" spans="1:9" ht="28.5" x14ac:dyDescent="0.2">
      <c r="A13" s="4" t="s">
        <v>1494</v>
      </c>
      <c r="B13" s="1">
        <v>4.5</v>
      </c>
      <c r="C13" s="1" t="s">
        <v>18</v>
      </c>
      <c r="D13" s="1" t="str">
        <f>"7/125"</f>
        <v>7/125</v>
      </c>
      <c r="E13" s="1">
        <v>0.6</v>
      </c>
      <c r="F13" s="1" t="s">
        <v>1495</v>
      </c>
      <c r="G13" s="1" t="s">
        <v>25</v>
      </c>
      <c r="H13" t="s">
        <v>20</v>
      </c>
      <c r="I13" s="4" t="s">
        <v>142</v>
      </c>
    </row>
    <row r="14" spans="1:9" x14ac:dyDescent="0.2">
      <c r="A14" s="4" t="s">
        <v>1402</v>
      </c>
      <c r="B14" s="1">
        <v>4.4000000000000004</v>
      </c>
      <c r="C14" s="1" t="s">
        <v>18</v>
      </c>
      <c r="D14" s="1" t="str">
        <f>"9/125"</f>
        <v>9/125</v>
      </c>
      <c r="E14" s="1">
        <v>0.9</v>
      </c>
      <c r="F14" s="1" t="s">
        <v>1403</v>
      </c>
      <c r="G14" s="1" t="s">
        <v>1404</v>
      </c>
      <c r="H14" t="s">
        <v>20</v>
      </c>
      <c r="I14" s="4" t="s">
        <v>1405</v>
      </c>
    </row>
    <row r="15" spans="1:9" x14ac:dyDescent="0.2">
      <c r="A15" s="4" t="s">
        <v>414</v>
      </c>
      <c r="B15" s="1">
        <v>4.3</v>
      </c>
      <c r="C15" s="1" t="s">
        <v>18</v>
      </c>
      <c r="D15" s="1" t="str">
        <f>"4/330"</f>
        <v>4/330</v>
      </c>
      <c r="E15" s="1">
        <v>0.3</v>
      </c>
      <c r="F15" s="1" t="s">
        <v>415</v>
      </c>
      <c r="G15" s="1" t="s">
        <v>416</v>
      </c>
      <c r="H15" t="s">
        <v>108</v>
      </c>
      <c r="I15" s="4" t="s">
        <v>21</v>
      </c>
    </row>
    <row r="16" spans="1:9" x14ac:dyDescent="0.2">
      <c r="A16" s="4" t="s">
        <v>443</v>
      </c>
      <c r="B16" s="1">
        <v>4.2</v>
      </c>
      <c r="C16" s="1" t="s">
        <v>18</v>
      </c>
      <c r="D16" s="1" t="str">
        <f>"7/267"</f>
        <v>7/267</v>
      </c>
      <c r="E16" s="1">
        <v>0.8</v>
      </c>
      <c r="F16" s="1" t="s">
        <v>444</v>
      </c>
      <c r="G16" s="1" t="s">
        <v>445</v>
      </c>
      <c r="H16" t="s">
        <v>55</v>
      </c>
      <c r="I16" s="4" t="s">
        <v>170</v>
      </c>
    </row>
    <row r="17" spans="1:9" x14ac:dyDescent="0.2">
      <c r="A17" s="4" t="s">
        <v>1606</v>
      </c>
      <c r="B17" s="1">
        <v>4.2</v>
      </c>
      <c r="C17" s="1" t="s">
        <v>18</v>
      </c>
      <c r="D17" s="1" t="str">
        <f>"5/330"</f>
        <v>5/330</v>
      </c>
      <c r="E17" s="1">
        <v>2</v>
      </c>
      <c r="F17" s="1" t="s">
        <v>1607</v>
      </c>
      <c r="G17" s="1" t="s">
        <v>1608</v>
      </c>
      <c r="H17" t="s">
        <v>15</v>
      </c>
      <c r="I17" s="4" t="s">
        <v>405</v>
      </c>
    </row>
    <row r="18" spans="1:9" x14ac:dyDescent="0.2">
      <c r="A18" s="4" t="s">
        <v>1459</v>
      </c>
      <c r="B18" s="1">
        <v>4</v>
      </c>
      <c r="C18" s="1" t="s">
        <v>18</v>
      </c>
      <c r="D18" s="1" t="str">
        <f>"10/267"</f>
        <v>10/267</v>
      </c>
      <c r="E18" s="1">
        <v>2</v>
      </c>
      <c r="F18" s="1" t="s">
        <v>1460</v>
      </c>
      <c r="G18" s="1" t="s">
        <v>1461</v>
      </c>
      <c r="H18" t="s">
        <v>20</v>
      </c>
      <c r="I18" s="4" t="s">
        <v>596</v>
      </c>
    </row>
    <row r="19" spans="1:9" x14ac:dyDescent="0.2">
      <c r="A19" s="4" t="s">
        <v>665</v>
      </c>
      <c r="B19" s="1">
        <v>3.9</v>
      </c>
      <c r="C19" s="1" t="s">
        <v>18</v>
      </c>
      <c r="D19" s="1" t="str">
        <f>"7/330"</f>
        <v>7/330</v>
      </c>
      <c r="E19" s="1">
        <v>1.2</v>
      </c>
      <c r="F19" s="1" t="s">
        <v>666</v>
      </c>
      <c r="G19" s="1" t="s">
        <v>667</v>
      </c>
      <c r="H19" t="s">
        <v>20</v>
      </c>
      <c r="I19" s="4" t="s">
        <v>51</v>
      </c>
    </row>
    <row r="20" spans="1:9" x14ac:dyDescent="0.2">
      <c r="A20" s="4" t="s">
        <v>34</v>
      </c>
      <c r="B20" s="1">
        <v>3.8</v>
      </c>
      <c r="C20" s="1" t="s">
        <v>18</v>
      </c>
      <c r="D20" s="1" t="str">
        <f>"8/330"</f>
        <v>8/330</v>
      </c>
      <c r="E20" s="1">
        <v>0.5</v>
      </c>
      <c r="F20" s="1" t="s">
        <v>35</v>
      </c>
      <c r="G20" s="1" t="s">
        <v>36</v>
      </c>
      <c r="H20" t="s">
        <v>37</v>
      </c>
      <c r="I20" s="4" t="s">
        <v>38</v>
      </c>
    </row>
    <row r="21" spans="1:9" x14ac:dyDescent="0.2">
      <c r="A21" s="4" t="s">
        <v>662</v>
      </c>
      <c r="B21" s="1">
        <v>3.7</v>
      </c>
      <c r="C21" s="1" t="s">
        <v>18</v>
      </c>
      <c r="D21" s="1" t="str">
        <f>"15/125"</f>
        <v>15/125</v>
      </c>
      <c r="E21" s="1">
        <v>0.5</v>
      </c>
      <c r="F21" s="1" t="s">
        <v>663</v>
      </c>
      <c r="G21" s="1" t="s">
        <v>664</v>
      </c>
      <c r="H21" t="s">
        <v>20</v>
      </c>
      <c r="I21" s="4" t="s">
        <v>84</v>
      </c>
    </row>
    <row r="22" spans="1:9" x14ac:dyDescent="0.2">
      <c r="A22" s="4" t="s">
        <v>1453</v>
      </c>
      <c r="B22" s="1">
        <v>3.7</v>
      </c>
      <c r="C22" s="1" t="s">
        <v>18</v>
      </c>
      <c r="D22" s="1" t="str">
        <f>"17/267"</f>
        <v>17/267</v>
      </c>
      <c r="E22" s="1">
        <v>1.1000000000000001</v>
      </c>
      <c r="F22" s="1" t="s">
        <v>1454</v>
      </c>
      <c r="G22" s="1" t="s">
        <v>1455</v>
      </c>
      <c r="H22" t="s">
        <v>20</v>
      </c>
      <c r="I22" s="4" t="s">
        <v>434</v>
      </c>
    </row>
    <row r="23" spans="1:9" x14ac:dyDescent="0.2">
      <c r="A23" s="4" t="s">
        <v>1662</v>
      </c>
      <c r="B23" s="1">
        <v>3.7</v>
      </c>
      <c r="C23" s="1" t="s">
        <v>18</v>
      </c>
      <c r="D23" s="1" t="str">
        <f>"9/330"</f>
        <v>9/330</v>
      </c>
      <c r="E23" s="1">
        <v>1</v>
      </c>
      <c r="F23" s="1" t="s">
        <v>1663</v>
      </c>
      <c r="G23" s="1" t="s">
        <v>1664</v>
      </c>
      <c r="H23" t="s">
        <v>1436</v>
      </c>
      <c r="I23" s="4" t="s">
        <v>132</v>
      </c>
    </row>
    <row r="24" spans="1:9" x14ac:dyDescent="0.2">
      <c r="A24" s="4" t="s">
        <v>196</v>
      </c>
      <c r="B24" s="1">
        <v>3.6</v>
      </c>
      <c r="C24" s="1" t="s">
        <v>18</v>
      </c>
      <c r="D24" s="1" t="str">
        <f>"18/267"</f>
        <v>18/267</v>
      </c>
      <c r="E24" s="1">
        <v>0.2</v>
      </c>
      <c r="F24" s="1" t="s">
        <v>25</v>
      </c>
      <c r="G24" s="1" t="s">
        <v>197</v>
      </c>
      <c r="H24" t="s">
        <v>20</v>
      </c>
      <c r="I24" s="4" t="s">
        <v>72</v>
      </c>
    </row>
    <row r="25" spans="1:9" ht="28.5" x14ac:dyDescent="0.2">
      <c r="A25" s="4" t="s">
        <v>538</v>
      </c>
      <c r="B25" s="1">
        <v>3.5</v>
      </c>
      <c r="C25" s="1" t="s">
        <v>18</v>
      </c>
      <c r="D25" s="1" t="str">
        <f>"19/267"</f>
        <v>19/267</v>
      </c>
      <c r="E25" s="1">
        <v>0.9</v>
      </c>
      <c r="F25" s="1" t="s">
        <v>539</v>
      </c>
      <c r="G25" s="1" t="s">
        <v>540</v>
      </c>
      <c r="H25" t="s">
        <v>116</v>
      </c>
      <c r="I25" s="4" t="s">
        <v>117</v>
      </c>
    </row>
    <row r="26" spans="1:9" x14ac:dyDescent="0.2">
      <c r="A26" s="4" t="s">
        <v>1360</v>
      </c>
      <c r="B26" s="1">
        <v>3.5</v>
      </c>
      <c r="C26" s="1" t="s">
        <v>7</v>
      </c>
      <c r="D26" s="1" t="str">
        <f>"15/55"</f>
        <v>15/55</v>
      </c>
      <c r="E26" s="1">
        <v>0.6</v>
      </c>
      <c r="F26" s="1" t="s">
        <v>1361</v>
      </c>
      <c r="G26" s="1" t="s">
        <v>1362</v>
      </c>
      <c r="H26" t="s">
        <v>20</v>
      </c>
      <c r="I26" s="4" t="s">
        <v>33</v>
      </c>
    </row>
    <row r="27" spans="1:9" x14ac:dyDescent="0.2">
      <c r="A27" s="4" t="s">
        <v>17</v>
      </c>
      <c r="B27" s="1">
        <v>3.2</v>
      </c>
      <c r="C27" s="1" t="s">
        <v>18</v>
      </c>
      <c r="D27" s="1" t="str">
        <f>"16/125"</f>
        <v>16/125</v>
      </c>
      <c r="E27" s="1">
        <v>1.1000000000000001</v>
      </c>
      <c r="F27" s="1" t="s">
        <v>19</v>
      </c>
      <c r="G27" s="1" t="s">
        <v>19</v>
      </c>
      <c r="H27" t="s">
        <v>20</v>
      </c>
      <c r="I27" s="4" t="s">
        <v>21</v>
      </c>
    </row>
    <row r="28" spans="1:9" x14ac:dyDescent="0.2">
      <c r="A28" s="4" t="s">
        <v>184</v>
      </c>
      <c r="B28" s="1">
        <v>3.1</v>
      </c>
      <c r="C28" s="1" t="s">
        <v>18</v>
      </c>
      <c r="D28" s="1" t="str">
        <f>"20/267"</f>
        <v>20/267</v>
      </c>
      <c r="E28" s="1">
        <v>0.6</v>
      </c>
      <c r="F28" s="1" t="s">
        <v>185</v>
      </c>
      <c r="G28" s="1" t="s">
        <v>186</v>
      </c>
      <c r="H28" t="s">
        <v>20</v>
      </c>
      <c r="I28" s="4" t="s">
        <v>72</v>
      </c>
    </row>
    <row r="29" spans="1:9" x14ac:dyDescent="0.2">
      <c r="A29" s="4" t="s">
        <v>187</v>
      </c>
      <c r="B29" s="1">
        <v>3.1</v>
      </c>
      <c r="C29" s="1" t="s">
        <v>18</v>
      </c>
      <c r="D29" s="1" t="str">
        <f>"20/267"</f>
        <v>20/267</v>
      </c>
      <c r="E29" s="1">
        <v>0.5</v>
      </c>
      <c r="F29" s="1" t="s">
        <v>188</v>
      </c>
      <c r="G29" s="1" t="s">
        <v>189</v>
      </c>
      <c r="H29" t="s">
        <v>20</v>
      </c>
      <c r="I29" s="4" t="s">
        <v>72</v>
      </c>
    </row>
    <row r="30" spans="1:9" x14ac:dyDescent="0.2">
      <c r="A30" s="4" t="s">
        <v>930</v>
      </c>
      <c r="B30" s="1">
        <v>3.1</v>
      </c>
      <c r="C30" s="1" t="s">
        <v>18</v>
      </c>
      <c r="D30" s="1" t="str">
        <f>"10/330"</f>
        <v>10/330</v>
      </c>
      <c r="E30" s="1">
        <v>0.7</v>
      </c>
      <c r="F30" s="1" t="s">
        <v>931</v>
      </c>
      <c r="G30" s="1" t="s">
        <v>932</v>
      </c>
      <c r="H30" t="s">
        <v>15</v>
      </c>
      <c r="I30" s="4" t="s">
        <v>156</v>
      </c>
    </row>
    <row r="31" spans="1:9" x14ac:dyDescent="0.2">
      <c r="A31" s="4" t="s">
        <v>699</v>
      </c>
      <c r="B31" s="1">
        <v>3</v>
      </c>
      <c r="C31" s="1" t="s">
        <v>18</v>
      </c>
      <c r="D31" s="1" t="str">
        <f>"11/330"</f>
        <v>11/330</v>
      </c>
      <c r="E31" s="1">
        <v>1.8</v>
      </c>
      <c r="F31" s="1" t="s">
        <v>700</v>
      </c>
      <c r="G31" s="1" t="s">
        <v>701</v>
      </c>
      <c r="H31" t="s">
        <v>15</v>
      </c>
      <c r="I31" s="4" t="s">
        <v>238</v>
      </c>
    </row>
    <row r="32" spans="1:9" x14ac:dyDescent="0.2">
      <c r="A32" s="4" t="s">
        <v>709</v>
      </c>
      <c r="B32" s="1">
        <v>3</v>
      </c>
      <c r="C32" s="1" t="s">
        <v>18</v>
      </c>
      <c r="D32" s="1" t="str">
        <f>"23/267"</f>
        <v>23/267</v>
      </c>
      <c r="E32" s="1">
        <v>0.7</v>
      </c>
      <c r="F32" s="1" t="s">
        <v>710</v>
      </c>
      <c r="G32" s="1" t="s">
        <v>711</v>
      </c>
      <c r="H32" t="s">
        <v>20</v>
      </c>
      <c r="I32" s="4" t="s">
        <v>33</v>
      </c>
    </row>
    <row r="33" spans="1:9" x14ac:dyDescent="0.2">
      <c r="A33" s="4" t="s">
        <v>1057</v>
      </c>
      <c r="B33" s="1">
        <v>3</v>
      </c>
      <c r="C33" s="1" t="s">
        <v>18</v>
      </c>
      <c r="D33" s="1" t="str">
        <f>"11/330"</f>
        <v>11/330</v>
      </c>
      <c r="E33" s="1">
        <v>0.7</v>
      </c>
      <c r="F33" s="1" t="s">
        <v>1058</v>
      </c>
      <c r="G33" s="1" t="s">
        <v>1059</v>
      </c>
      <c r="H33" t="s">
        <v>1060</v>
      </c>
      <c r="I33" s="4" t="s">
        <v>1061</v>
      </c>
    </row>
    <row r="34" spans="1:9" x14ac:dyDescent="0.2">
      <c r="A34" s="4" t="s">
        <v>1067</v>
      </c>
      <c r="B34" s="1">
        <v>3</v>
      </c>
      <c r="C34" s="1" t="s">
        <v>18</v>
      </c>
      <c r="D34" s="1" t="str">
        <f>"11/330"</f>
        <v>11/330</v>
      </c>
      <c r="E34" s="1">
        <v>0.2</v>
      </c>
      <c r="F34" s="1" t="s">
        <v>1068</v>
      </c>
      <c r="G34" s="1" t="s">
        <v>1069</v>
      </c>
      <c r="H34" t="s">
        <v>20</v>
      </c>
      <c r="I34" s="4" t="s">
        <v>33</v>
      </c>
    </row>
    <row r="35" spans="1:9" x14ac:dyDescent="0.2">
      <c r="A35" s="4" t="s">
        <v>1251</v>
      </c>
      <c r="B35" s="1">
        <v>3</v>
      </c>
      <c r="C35" s="1" t="s">
        <v>18</v>
      </c>
      <c r="D35" s="1" t="str">
        <f>"11/330"</f>
        <v>11/330</v>
      </c>
      <c r="E35" s="1">
        <v>0.6</v>
      </c>
      <c r="F35" s="1" t="s">
        <v>1252</v>
      </c>
      <c r="G35" s="1" t="s">
        <v>1253</v>
      </c>
      <c r="H35" t="s">
        <v>20</v>
      </c>
      <c r="I35" s="4" t="s">
        <v>21</v>
      </c>
    </row>
    <row r="36" spans="1:9" x14ac:dyDescent="0.2">
      <c r="A36" s="4" t="s">
        <v>190</v>
      </c>
      <c r="B36" s="1">
        <v>2.9</v>
      </c>
      <c r="C36" s="1" t="s">
        <v>18</v>
      </c>
      <c r="D36" s="1" t="str">
        <f>"29/267"</f>
        <v>29/267</v>
      </c>
      <c r="E36" s="1">
        <v>0.6</v>
      </c>
      <c r="F36" s="1" t="s">
        <v>191</v>
      </c>
      <c r="G36" s="1" t="s">
        <v>192</v>
      </c>
      <c r="H36" t="s">
        <v>20</v>
      </c>
      <c r="I36" s="4" t="s">
        <v>72</v>
      </c>
    </row>
    <row r="37" spans="1:9" ht="28.5" x14ac:dyDescent="0.2">
      <c r="A37" s="4" t="s">
        <v>263</v>
      </c>
      <c r="B37" s="1">
        <v>2.9</v>
      </c>
      <c r="C37" s="1" t="s">
        <v>18</v>
      </c>
      <c r="D37" s="1" t="str">
        <f>"15/330"</f>
        <v>15/330</v>
      </c>
      <c r="E37" s="1">
        <v>1.6</v>
      </c>
      <c r="F37" s="1" t="s">
        <v>264</v>
      </c>
      <c r="G37" s="1" t="s">
        <v>265</v>
      </c>
      <c r="H37" t="s">
        <v>80</v>
      </c>
      <c r="I37" s="4" t="s">
        <v>247</v>
      </c>
    </row>
    <row r="38" spans="1:9" x14ac:dyDescent="0.2">
      <c r="A38" s="4" t="s">
        <v>549</v>
      </c>
      <c r="B38" s="1">
        <v>2.9</v>
      </c>
      <c r="C38" s="1" t="s">
        <v>18</v>
      </c>
      <c r="D38" s="1" t="str">
        <f>"29/267"</f>
        <v>29/267</v>
      </c>
      <c r="E38" s="1">
        <v>0.6</v>
      </c>
      <c r="F38" s="1" t="s">
        <v>550</v>
      </c>
      <c r="G38" s="1" t="s">
        <v>551</v>
      </c>
      <c r="H38" t="s">
        <v>108</v>
      </c>
      <c r="I38" s="4" t="s">
        <v>21</v>
      </c>
    </row>
    <row r="39" spans="1:9" x14ac:dyDescent="0.2">
      <c r="A39" s="4" t="s">
        <v>712</v>
      </c>
      <c r="B39" s="1">
        <v>2.9</v>
      </c>
      <c r="C39" s="1" t="s">
        <v>18</v>
      </c>
      <c r="D39" s="1" t="str">
        <f>"15/330"</f>
        <v>15/330</v>
      </c>
      <c r="E39" s="1">
        <v>0.5</v>
      </c>
      <c r="F39" s="1" t="s">
        <v>713</v>
      </c>
      <c r="G39" s="1" t="s">
        <v>714</v>
      </c>
      <c r="H39" t="s">
        <v>75</v>
      </c>
      <c r="I39" s="4" t="s">
        <v>715</v>
      </c>
    </row>
    <row r="40" spans="1:9" x14ac:dyDescent="0.2">
      <c r="A40" s="4" t="s">
        <v>743</v>
      </c>
      <c r="B40" s="1">
        <v>2.9</v>
      </c>
      <c r="C40" s="1" t="s">
        <v>18</v>
      </c>
      <c r="D40" s="1" t="str">
        <f>"15/330"</f>
        <v>15/330</v>
      </c>
      <c r="E40" s="1">
        <v>1.3</v>
      </c>
      <c r="F40" s="1" t="s">
        <v>744</v>
      </c>
      <c r="G40" s="1" t="s">
        <v>744</v>
      </c>
      <c r="H40" t="s">
        <v>401</v>
      </c>
      <c r="I40" s="4" t="s">
        <v>402</v>
      </c>
    </row>
    <row r="41" spans="1:9" x14ac:dyDescent="0.2">
      <c r="A41" s="4" t="s">
        <v>1019</v>
      </c>
      <c r="B41" s="1">
        <v>2.9</v>
      </c>
      <c r="C41" s="1" t="s">
        <v>7</v>
      </c>
      <c r="D41" s="1" t="str">
        <f>"27/107"</f>
        <v>27/107</v>
      </c>
      <c r="E41" s="1">
        <v>0.5</v>
      </c>
      <c r="F41" s="1" t="s">
        <v>1020</v>
      </c>
      <c r="G41" s="1" t="s">
        <v>1021</v>
      </c>
      <c r="H41" t="s">
        <v>108</v>
      </c>
      <c r="I41" s="4" t="s">
        <v>1022</v>
      </c>
    </row>
    <row r="42" spans="1:9" x14ac:dyDescent="0.2">
      <c r="A42" s="4" t="s">
        <v>1212</v>
      </c>
      <c r="B42" s="1">
        <v>2.9</v>
      </c>
      <c r="C42" s="1" t="s">
        <v>18</v>
      </c>
      <c r="D42" s="1" t="str">
        <f>"29/267"</f>
        <v>29/267</v>
      </c>
      <c r="E42" s="1">
        <v>0.8</v>
      </c>
      <c r="F42" s="1" t="s">
        <v>1213</v>
      </c>
      <c r="G42" s="1" t="s">
        <v>1214</v>
      </c>
      <c r="H42" t="s">
        <v>108</v>
      </c>
      <c r="I42" s="4" t="s">
        <v>434</v>
      </c>
    </row>
    <row r="43" spans="1:9" x14ac:dyDescent="0.2">
      <c r="A43" s="4" t="s">
        <v>1446</v>
      </c>
      <c r="B43" s="1">
        <v>2.8</v>
      </c>
      <c r="C43" s="1" t="s">
        <v>18</v>
      </c>
      <c r="D43" s="1" t="str">
        <f>"36/267"</f>
        <v>36/267</v>
      </c>
      <c r="E43" s="1">
        <v>0.6</v>
      </c>
      <c r="F43" s="1" t="s">
        <v>1447</v>
      </c>
      <c r="G43" s="1" t="s">
        <v>1448</v>
      </c>
      <c r="H43" t="s">
        <v>55</v>
      </c>
      <c r="I43" s="4" t="s">
        <v>56</v>
      </c>
    </row>
    <row r="44" spans="1:9" x14ac:dyDescent="0.2">
      <c r="A44" s="4" t="s">
        <v>1501</v>
      </c>
      <c r="B44" s="1">
        <v>2.8</v>
      </c>
      <c r="C44" s="1" t="s">
        <v>18</v>
      </c>
      <c r="D44" s="1" t="str">
        <f>"18/330"</f>
        <v>18/330</v>
      </c>
      <c r="E44" s="1">
        <v>0.5</v>
      </c>
      <c r="F44" s="1" t="s">
        <v>1502</v>
      </c>
      <c r="G44" s="1" t="s">
        <v>1503</v>
      </c>
      <c r="H44" t="s">
        <v>55</v>
      </c>
      <c r="I44" s="4" t="s">
        <v>1061</v>
      </c>
    </row>
    <row r="45" spans="1:9" x14ac:dyDescent="0.2">
      <c r="A45" s="4" t="s">
        <v>90</v>
      </c>
      <c r="B45" s="1">
        <v>2.7</v>
      </c>
      <c r="C45" s="1" t="s">
        <v>18</v>
      </c>
      <c r="D45" s="1" t="str">
        <f>"37/267"</f>
        <v>37/267</v>
      </c>
      <c r="E45" s="1">
        <v>0.6</v>
      </c>
      <c r="F45" s="1" t="s">
        <v>91</v>
      </c>
      <c r="G45" s="1" t="s">
        <v>92</v>
      </c>
      <c r="H45" t="s">
        <v>20</v>
      </c>
      <c r="I45" s="4" t="s">
        <v>21</v>
      </c>
    </row>
    <row r="46" spans="1:9" x14ac:dyDescent="0.2">
      <c r="A46" s="4" t="s">
        <v>1209</v>
      </c>
      <c r="B46" s="1">
        <v>2.7</v>
      </c>
      <c r="C46" s="1" t="s">
        <v>18</v>
      </c>
      <c r="D46" s="1" t="str">
        <f>"19/330"</f>
        <v>19/330</v>
      </c>
      <c r="E46" s="1">
        <v>0.1</v>
      </c>
      <c r="F46" s="1" t="s">
        <v>1210</v>
      </c>
      <c r="G46" s="1" t="s">
        <v>1211</v>
      </c>
      <c r="H46" t="s">
        <v>20</v>
      </c>
      <c r="I46" s="4" t="s">
        <v>33</v>
      </c>
    </row>
    <row r="47" spans="1:9" x14ac:dyDescent="0.2">
      <c r="A47" s="4" t="s">
        <v>1389</v>
      </c>
      <c r="B47" s="1">
        <v>2.7</v>
      </c>
      <c r="C47" s="1" t="s">
        <v>18</v>
      </c>
      <c r="D47" s="1" t="str">
        <f>"19/125"</f>
        <v>19/125</v>
      </c>
      <c r="E47" s="1">
        <v>0.6</v>
      </c>
      <c r="F47" s="1" t="s">
        <v>1390</v>
      </c>
      <c r="G47" s="1" t="s">
        <v>1391</v>
      </c>
      <c r="H47" t="s">
        <v>108</v>
      </c>
      <c r="I47" s="4" t="s">
        <v>312</v>
      </c>
    </row>
    <row r="48" spans="1:9" ht="28.5" x14ac:dyDescent="0.2">
      <c r="A48" s="4" t="s">
        <v>566</v>
      </c>
      <c r="B48" s="1">
        <v>2.6</v>
      </c>
      <c r="C48" s="1" t="s">
        <v>7</v>
      </c>
      <c r="D48" s="1" t="str">
        <f>"24/55"</f>
        <v>24/55</v>
      </c>
      <c r="E48" s="1">
        <v>0.9</v>
      </c>
      <c r="F48" s="1" t="s">
        <v>567</v>
      </c>
      <c r="G48" s="1" t="s">
        <v>568</v>
      </c>
      <c r="H48" t="s">
        <v>20</v>
      </c>
      <c r="I48" s="4" t="s">
        <v>459</v>
      </c>
    </row>
    <row r="49" spans="1:9" ht="28.5" x14ac:dyDescent="0.2">
      <c r="A49" s="4" t="s">
        <v>656</v>
      </c>
      <c r="B49" s="1">
        <v>2.6</v>
      </c>
      <c r="C49" s="1" t="s">
        <v>18</v>
      </c>
      <c r="D49" s="1" t="str">
        <f>"20/330"</f>
        <v>20/330</v>
      </c>
      <c r="E49" s="1">
        <v>1.5</v>
      </c>
      <c r="F49" s="1" t="s">
        <v>657</v>
      </c>
      <c r="G49" s="1" t="s">
        <v>25</v>
      </c>
      <c r="H49" t="s">
        <v>15</v>
      </c>
      <c r="I49" s="4" t="s">
        <v>16</v>
      </c>
    </row>
    <row r="50" spans="1:9" x14ac:dyDescent="0.2">
      <c r="A50" s="4" t="s">
        <v>1230</v>
      </c>
      <c r="B50" s="1">
        <v>2.6</v>
      </c>
      <c r="C50" s="1" t="s">
        <v>18</v>
      </c>
      <c r="D50" s="1" t="str">
        <f>"40/267"</f>
        <v>40/267</v>
      </c>
      <c r="E50" s="1">
        <v>0.8</v>
      </c>
      <c r="F50" s="1" t="s">
        <v>1231</v>
      </c>
      <c r="G50" s="1" t="s">
        <v>1232</v>
      </c>
      <c r="H50" t="s">
        <v>1233</v>
      </c>
      <c r="I50" s="4" t="s">
        <v>156</v>
      </c>
    </row>
    <row r="51" spans="1:9" x14ac:dyDescent="0.2">
      <c r="A51" s="4" t="s">
        <v>81</v>
      </c>
      <c r="B51" s="1">
        <v>2.5</v>
      </c>
      <c r="C51" s="1" t="s">
        <v>18</v>
      </c>
      <c r="D51" s="1" t="str">
        <f>"22/125"</f>
        <v>22/125</v>
      </c>
      <c r="E51" s="1">
        <v>0.6</v>
      </c>
      <c r="F51" s="1" t="s">
        <v>82</v>
      </c>
      <c r="G51" s="1" t="s">
        <v>83</v>
      </c>
      <c r="H51" t="s">
        <v>20</v>
      </c>
      <c r="I51" s="4" t="s">
        <v>84</v>
      </c>
    </row>
    <row r="52" spans="1:9" x14ac:dyDescent="0.2">
      <c r="A52" s="4" t="s">
        <v>686</v>
      </c>
      <c r="B52" s="1">
        <v>2.5</v>
      </c>
      <c r="C52" s="1" t="s">
        <v>18</v>
      </c>
      <c r="D52" s="1" t="str">
        <f>"42/267"</f>
        <v>42/267</v>
      </c>
      <c r="E52" s="1">
        <v>0.7</v>
      </c>
      <c r="F52" s="1" t="s">
        <v>687</v>
      </c>
      <c r="G52" s="1" t="s">
        <v>688</v>
      </c>
      <c r="H52" t="s">
        <v>20</v>
      </c>
      <c r="I52" s="4" t="s">
        <v>629</v>
      </c>
    </row>
    <row r="53" spans="1:9" x14ac:dyDescent="0.2">
      <c r="A53" s="4" t="s">
        <v>808</v>
      </c>
      <c r="B53" s="1">
        <v>2.5</v>
      </c>
      <c r="C53" s="1" t="s">
        <v>18</v>
      </c>
      <c r="D53" s="1" t="str">
        <f>"21/330"</f>
        <v>21/330</v>
      </c>
      <c r="E53" s="1">
        <v>0.5</v>
      </c>
      <c r="F53" s="1" t="s">
        <v>809</v>
      </c>
      <c r="G53" s="1" t="s">
        <v>810</v>
      </c>
      <c r="H53" t="s">
        <v>20</v>
      </c>
      <c r="I53" s="4" t="s">
        <v>132</v>
      </c>
    </row>
    <row r="54" spans="1:9" x14ac:dyDescent="0.2">
      <c r="A54" s="4" t="s">
        <v>1153</v>
      </c>
      <c r="B54" s="1">
        <v>2.5</v>
      </c>
      <c r="C54" s="1" t="s">
        <v>18</v>
      </c>
      <c r="D54" s="1" t="str">
        <f>"21/330"</f>
        <v>21/330</v>
      </c>
      <c r="E54" s="1">
        <v>0.8</v>
      </c>
      <c r="F54" s="1" t="s">
        <v>1154</v>
      </c>
      <c r="G54" s="1" t="s">
        <v>1155</v>
      </c>
      <c r="H54" t="s">
        <v>20</v>
      </c>
      <c r="I54" s="4" t="s">
        <v>426</v>
      </c>
    </row>
    <row r="55" spans="1:9" x14ac:dyDescent="0.2">
      <c r="A55" s="4" t="s">
        <v>1437</v>
      </c>
      <c r="B55" s="1">
        <v>2.5</v>
      </c>
      <c r="C55" s="1" t="s">
        <v>18</v>
      </c>
      <c r="D55" s="1" t="str">
        <f>"42/267"</f>
        <v>42/267</v>
      </c>
      <c r="E55" s="1">
        <v>0.7</v>
      </c>
      <c r="F55" s="1" t="s">
        <v>1438</v>
      </c>
      <c r="G55" s="1" t="s">
        <v>1439</v>
      </c>
      <c r="H55" t="s">
        <v>15</v>
      </c>
      <c r="I55" s="4" t="s">
        <v>33</v>
      </c>
    </row>
    <row r="56" spans="1:9" ht="28.5" x14ac:dyDescent="0.2">
      <c r="A56" s="4" t="s">
        <v>1469</v>
      </c>
      <c r="B56" s="1">
        <v>2.5</v>
      </c>
      <c r="C56" s="1" t="s">
        <v>18</v>
      </c>
      <c r="D56" s="1" t="str">
        <f>"42/267"</f>
        <v>42/267</v>
      </c>
      <c r="E56" s="1">
        <v>0.8</v>
      </c>
      <c r="F56" s="1" t="s">
        <v>1470</v>
      </c>
      <c r="G56" s="1" t="s">
        <v>1471</v>
      </c>
      <c r="H56" t="s">
        <v>20</v>
      </c>
      <c r="I56" s="4" t="s">
        <v>705</v>
      </c>
    </row>
    <row r="57" spans="1:9" x14ac:dyDescent="0.2">
      <c r="A57" s="4" t="s">
        <v>518</v>
      </c>
      <c r="B57" s="1">
        <v>2.4</v>
      </c>
      <c r="C57" s="1" t="s">
        <v>18</v>
      </c>
      <c r="D57" s="1" t="str">
        <f>"23/330"</f>
        <v>23/330</v>
      </c>
      <c r="E57" s="1">
        <v>1</v>
      </c>
      <c r="F57" s="1" t="s">
        <v>519</v>
      </c>
      <c r="G57" s="1" t="s">
        <v>519</v>
      </c>
      <c r="H57" t="s">
        <v>10</v>
      </c>
      <c r="I57" s="4" t="s">
        <v>520</v>
      </c>
    </row>
    <row r="58" spans="1:9" ht="28.5" x14ac:dyDescent="0.2">
      <c r="A58" s="4" t="s">
        <v>811</v>
      </c>
      <c r="B58" s="1">
        <v>2.4</v>
      </c>
      <c r="C58" s="1" t="s">
        <v>18</v>
      </c>
      <c r="D58" s="1" t="str">
        <f>"23/330"</f>
        <v>23/330</v>
      </c>
      <c r="E58" s="1">
        <v>0.6</v>
      </c>
      <c r="F58" s="1" t="s">
        <v>812</v>
      </c>
      <c r="G58" s="1" t="s">
        <v>813</v>
      </c>
      <c r="H58" t="s">
        <v>20</v>
      </c>
      <c r="I58" s="4" t="s">
        <v>705</v>
      </c>
    </row>
    <row r="59" spans="1:9" x14ac:dyDescent="0.2">
      <c r="A59" s="4" t="s">
        <v>825</v>
      </c>
      <c r="B59" s="1">
        <v>2.4</v>
      </c>
      <c r="C59" s="1" t="s">
        <v>18</v>
      </c>
      <c r="D59" s="1" t="str">
        <f>"25/125"</f>
        <v>25/125</v>
      </c>
      <c r="E59" s="1">
        <v>0.4</v>
      </c>
      <c r="F59" s="1" t="s">
        <v>826</v>
      </c>
      <c r="G59" s="1" t="s">
        <v>827</v>
      </c>
      <c r="H59" t="s">
        <v>20</v>
      </c>
      <c r="I59" s="4" t="s">
        <v>84</v>
      </c>
    </row>
    <row r="60" spans="1:9" x14ac:dyDescent="0.2">
      <c r="A60" s="4" t="s">
        <v>828</v>
      </c>
      <c r="B60" s="1">
        <v>2.4</v>
      </c>
      <c r="C60" s="1" t="s">
        <v>18</v>
      </c>
      <c r="D60" s="1" t="str">
        <f>"45/267"</f>
        <v>45/267</v>
      </c>
      <c r="E60" s="1">
        <v>0.7</v>
      </c>
      <c r="F60" s="1" t="s">
        <v>829</v>
      </c>
      <c r="G60" s="1" t="s">
        <v>830</v>
      </c>
      <c r="H60" t="s">
        <v>55</v>
      </c>
      <c r="I60" s="4" t="s">
        <v>56</v>
      </c>
    </row>
    <row r="61" spans="1:9" x14ac:dyDescent="0.2">
      <c r="A61" s="4" t="s">
        <v>150</v>
      </c>
      <c r="B61" s="1">
        <v>2.2999999999999998</v>
      </c>
      <c r="C61" s="1" t="s">
        <v>18</v>
      </c>
      <c r="D61" s="1" t="str">
        <f>"27/125"</f>
        <v>27/125</v>
      </c>
      <c r="E61" s="1">
        <v>0.4</v>
      </c>
      <c r="F61" s="1" t="s">
        <v>151</v>
      </c>
      <c r="G61" s="1" t="s">
        <v>152</v>
      </c>
      <c r="H61" t="s">
        <v>108</v>
      </c>
      <c r="I61" s="4" t="s">
        <v>149</v>
      </c>
    </row>
    <row r="62" spans="1:9" x14ac:dyDescent="0.2">
      <c r="A62" s="4" t="s">
        <v>168</v>
      </c>
      <c r="B62" s="1">
        <v>2.2999999999999998</v>
      </c>
      <c r="C62" s="1" t="s">
        <v>18</v>
      </c>
      <c r="D62" s="1" t="str">
        <f>"27/125"</f>
        <v>27/125</v>
      </c>
      <c r="E62" s="1">
        <v>1.3</v>
      </c>
      <c r="F62" s="1" t="s">
        <v>169</v>
      </c>
      <c r="G62" s="1" t="s">
        <v>25</v>
      </c>
      <c r="H62" t="s">
        <v>108</v>
      </c>
      <c r="I62" s="4" t="s">
        <v>170</v>
      </c>
    </row>
    <row r="63" spans="1:9" x14ac:dyDescent="0.2">
      <c r="A63" s="4" t="s">
        <v>897</v>
      </c>
      <c r="B63" s="1">
        <v>2.2999999999999998</v>
      </c>
      <c r="C63" s="1" t="s">
        <v>18</v>
      </c>
      <c r="D63" s="1" t="str">
        <f>"25/330"</f>
        <v>25/330</v>
      </c>
      <c r="E63" s="1">
        <v>0.7</v>
      </c>
      <c r="F63" s="1" t="s">
        <v>898</v>
      </c>
      <c r="G63" s="1" t="s">
        <v>899</v>
      </c>
      <c r="H63" t="s">
        <v>55</v>
      </c>
      <c r="I63" s="4" t="s">
        <v>56</v>
      </c>
    </row>
    <row r="64" spans="1:9" x14ac:dyDescent="0.2">
      <c r="A64" s="4" t="s">
        <v>1072</v>
      </c>
      <c r="B64" s="1">
        <v>2.2999999999999998</v>
      </c>
      <c r="C64" s="1" t="s">
        <v>18</v>
      </c>
      <c r="D64" s="1" t="str">
        <f>"25/330"</f>
        <v>25/330</v>
      </c>
      <c r="E64" s="1">
        <v>1.3</v>
      </c>
      <c r="F64" s="1" t="s">
        <v>1073</v>
      </c>
      <c r="G64" s="1" t="s">
        <v>1073</v>
      </c>
      <c r="H64" t="s">
        <v>108</v>
      </c>
      <c r="I64" s="4" t="s">
        <v>269</v>
      </c>
    </row>
    <row r="65" spans="1:9" x14ac:dyDescent="0.2">
      <c r="A65" s="4" t="s">
        <v>1241</v>
      </c>
      <c r="B65" s="1">
        <v>2.2999999999999998</v>
      </c>
      <c r="C65" s="1" t="s">
        <v>7</v>
      </c>
      <c r="D65" s="1" t="str">
        <f>"36/107"</f>
        <v>36/107</v>
      </c>
      <c r="E65" s="1">
        <v>0.8</v>
      </c>
      <c r="F65" s="1" t="s">
        <v>1242</v>
      </c>
      <c r="G65" s="1" t="s">
        <v>1243</v>
      </c>
      <c r="H65" t="s">
        <v>20</v>
      </c>
      <c r="I65" s="4" t="s">
        <v>1244</v>
      </c>
    </row>
    <row r="66" spans="1:9" ht="28.5" x14ac:dyDescent="0.2">
      <c r="A66" s="4" t="s">
        <v>1499</v>
      </c>
      <c r="B66" s="1">
        <v>2.2999999999999998</v>
      </c>
      <c r="C66" s="1" t="s">
        <v>18</v>
      </c>
      <c r="D66" s="1" t="str">
        <f>"27/125"</f>
        <v>27/125</v>
      </c>
      <c r="E66" s="1">
        <v>0.4</v>
      </c>
      <c r="F66" s="1" t="s">
        <v>1500</v>
      </c>
      <c r="G66" s="1" t="s">
        <v>25</v>
      </c>
      <c r="H66" t="s">
        <v>20</v>
      </c>
      <c r="I66" s="4" t="s">
        <v>142</v>
      </c>
    </row>
    <row r="67" spans="1:9" x14ac:dyDescent="0.2">
      <c r="A67" s="4" t="s">
        <v>270</v>
      </c>
      <c r="B67" s="1">
        <v>2.2000000000000002</v>
      </c>
      <c r="C67" s="1" t="s">
        <v>18</v>
      </c>
      <c r="D67" s="1" t="str">
        <f>"27/330"</f>
        <v>27/330</v>
      </c>
      <c r="E67" s="1">
        <v>0.7</v>
      </c>
      <c r="F67" s="1" t="s">
        <v>271</v>
      </c>
      <c r="G67" s="1" t="s">
        <v>272</v>
      </c>
      <c r="H67" t="s">
        <v>10</v>
      </c>
      <c r="I67" s="4" t="s">
        <v>273</v>
      </c>
    </row>
    <row r="68" spans="1:9" x14ac:dyDescent="0.2">
      <c r="A68" s="4" t="s">
        <v>396</v>
      </c>
      <c r="B68" s="1">
        <v>2.2000000000000002</v>
      </c>
      <c r="C68" s="1" t="s">
        <v>18</v>
      </c>
      <c r="D68" s="1" t="str">
        <f>"49/267"</f>
        <v>49/267</v>
      </c>
      <c r="E68" s="1">
        <v>0.5</v>
      </c>
      <c r="F68" s="1" t="s">
        <v>397</v>
      </c>
      <c r="G68" s="1" t="s">
        <v>398</v>
      </c>
      <c r="H68" t="s">
        <v>108</v>
      </c>
      <c r="I68" s="4" t="s">
        <v>109</v>
      </c>
    </row>
    <row r="69" spans="1:9" x14ac:dyDescent="0.2">
      <c r="A69" s="4" t="s">
        <v>541</v>
      </c>
      <c r="B69" s="1">
        <v>2.2000000000000002</v>
      </c>
      <c r="C69" s="1" t="s">
        <v>18</v>
      </c>
      <c r="D69" s="1" t="str">
        <f>"49/267"</f>
        <v>49/267</v>
      </c>
      <c r="E69" s="1">
        <v>0.5</v>
      </c>
      <c r="F69" s="1" t="s">
        <v>542</v>
      </c>
      <c r="G69" s="1" t="s">
        <v>543</v>
      </c>
      <c r="H69" t="s">
        <v>332</v>
      </c>
      <c r="I69" s="4" t="s">
        <v>544</v>
      </c>
    </row>
    <row r="70" spans="1:9" x14ac:dyDescent="0.2">
      <c r="A70" s="4" t="s">
        <v>867</v>
      </c>
      <c r="B70" s="1">
        <v>2.2000000000000002</v>
      </c>
      <c r="C70" s="1" t="s">
        <v>18</v>
      </c>
      <c r="D70" s="1" t="str">
        <f>"27/330"</f>
        <v>27/330</v>
      </c>
      <c r="E70" s="1">
        <v>0.5</v>
      </c>
      <c r="F70" s="1" t="s">
        <v>868</v>
      </c>
      <c r="G70" s="1" t="s">
        <v>869</v>
      </c>
      <c r="H70" t="s">
        <v>651</v>
      </c>
      <c r="I70" s="4" t="s">
        <v>156</v>
      </c>
    </row>
    <row r="71" spans="1:9" ht="28.5" x14ac:dyDescent="0.2">
      <c r="A71" s="4" t="s">
        <v>948</v>
      </c>
      <c r="B71" s="1">
        <v>2.2000000000000002</v>
      </c>
      <c r="C71" s="1" t="s">
        <v>7</v>
      </c>
      <c r="D71" s="1" t="str">
        <f>"39/107"</f>
        <v>39/107</v>
      </c>
      <c r="E71" s="1">
        <v>0.7</v>
      </c>
      <c r="F71" s="1" t="s">
        <v>949</v>
      </c>
      <c r="G71" s="1" t="s">
        <v>950</v>
      </c>
      <c r="H71" t="s">
        <v>116</v>
      </c>
      <c r="I71" s="4" t="s">
        <v>117</v>
      </c>
    </row>
    <row r="72" spans="1:9" x14ac:dyDescent="0.2">
      <c r="A72" s="4" t="s">
        <v>1040</v>
      </c>
      <c r="B72" s="1">
        <v>2.2000000000000002</v>
      </c>
      <c r="C72" s="1" t="s">
        <v>18</v>
      </c>
      <c r="D72" s="1" t="str">
        <f>"27/330"</f>
        <v>27/330</v>
      </c>
      <c r="E72" s="1">
        <v>0.8</v>
      </c>
      <c r="F72" s="1" t="s">
        <v>1041</v>
      </c>
      <c r="G72" s="1" t="s">
        <v>1042</v>
      </c>
      <c r="H72" t="s">
        <v>10</v>
      </c>
      <c r="I72" s="4" t="s">
        <v>273</v>
      </c>
    </row>
    <row r="73" spans="1:9" ht="28.5" x14ac:dyDescent="0.2">
      <c r="A73" s="4" t="s">
        <v>1556</v>
      </c>
      <c r="B73" s="1">
        <v>2.2000000000000002</v>
      </c>
      <c r="C73" s="1" t="s">
        <v>18</v>
      </c>
      <c r="D73" s="1" t="str">
        <f>"27/330"</f>
        <v>27/330</v>
      </c>
      <c r="E73" s="1">
        <v>0.6</v>
      </c>
      <c r="F73" s="1" t="s">
        <v>1557</v>
      </c>
      <c r="G73" s="1" t="s">
        <v>1558</v>
      </c>
      <c r="H73" t="s">
        <v>116</v>
      </c>
      <c r="I73" s="4" t="s">
        <v>117</v>
      </c>
    </row>
    <row r="74" spans="1:9" x14ac:dyDescent="0.2">
      <c r="A74" s="4" t="s">
        <v>1559</v>
      </c>
      <c r="B74" s="1">
        <v>2.2000000000000002</v>
      </c>
      <c r="C74" s="1" t="s">
        <v>18</v>
      </c>
      <c r="D74" s="1" t="str">
        <f>"27/330"</f>
        <v>27/330</v>
      </c>
      <c r="E74" s="1">
        <v>0.5</v>
      </c>
      <c r="F74" s="1" t="s">
        <v>1560</v>
      </c>
      <c r="G74" s="1" t="s">
        <v>25</v>
      </c>
      <c r="H74" t="s">
        <v>20</v>
      </c>
      <c r="I74" s="4" t="s">
        <v>1277</v>
      </c>
    </row>
    <row r="75" spans="1:9" ht="28.5" x14ac:dyDescent="0.2">
      <c r="A75" s="4" t="s">
        <v>1601</v>
      </c>
      <c r="B75" s="1">
        <v>2.2000000000000002</v>
      </c>
      <c r="C75" s="1" t="s">
        <v>18</v>
      </c>
      <c r="D75" s="1" t="str">
        <f>"27/330"</f>
        <v>27/330</v>
      </c>
      <c r="E75" s="1">
        <v>1</v>
      </c>
      <c r="F75" s="1" t="s">
        <v>25</v>
      </c>
      <c r="G75" s="1" t="s">
        <v>1602</v>
      </c>
      <c r="H75" t="s">
        <v>20</v>
      </c>
      <c r="I75" s="4" t="s">
        <v>459</v>
      </c>
    </row>
    <row r="76" spans="1:9" x14ac:dyDescent="0.2">
      <c r="A76" s="4" t="s">
        <v>201</v>
      </c>
      <c r="B76" s="1">
        <v>2.1</v>
      </c>
      <c r="C76" s="1" t="s">
        <v>18</v>
      </c>
      <c r="D76" s="1" t="str">
        <f>"59/267"</f>
        <v>59/267</v>
      </c>
      <c r="E76" s="1">
        <v>0.5</v>
      </c>
      <c r="F76" s="1" t="s">
        <v>202</v>
      </c>
      <c r="G76" s="1" t="s">
        <v>202</v>
      </c>
      <c r="H76" t="s">
        <v>20</v>
      </c>
      <c r="I76" s="4" t="s">
        <v>72</v>
      </c>
    </row>
    <row r="77" spans="1:9" x14ac:dyDescent="0.2">
      <c r="A77" s="4" t="s">
        <v>206</v>
      </c>
      <c r="B77" s="1">
        <v>2.1</v>
      </c>
      <c r="C77" s="1" t="s">
        <v>18</v>
      </c>
      <c r="D77" s="1" t="str">
        <f>"59/267"</f>
        <v>59/267</v>
      </c>
      <c r="E77" s="1">
        <v>0.8</v>
      </c>
      <c r="F77" s="1" t="s">
        <v>207</v>
      </c>
      <c r="G77" s="1" t="s">
        <v>25</v>
      </c>
      <c r="H77" t="s">
        <v>20</v>
      </c>
      <c r="I77" s="4" t="s">
        <v>72</v>
      </c>
    </row>
    <row r="78" spans="1:9" ht="28.5" x14ac:dyDescent="0.2">
      <c r="A78" s="4" t="s">
        <v>301</v>
      </c>
      <c r="B78" s="1">
        <v>2.1</v>
      </c>
      <c r="C78" s="1" t="s">
        <v>18</v>
      </c>
      <c r="D78" s="1" t="str">
        <f>"31/125"</f>
        <v>31/125</v>
      </c>
      <c r="E78" s="1">
        <v>0.1</v>
      </c>
      <c r="F78" s="1" t="s">
        <v>302</v>
      </c>
      <c r="G78" s="1" t="s">
        <v>25</v>
      </c>
      <c r="H78" t="s">
        <v>303</v>
      </c>
      <c r="I78" s="4" t="s">
        <v>304</v>
      </c>
    </row>
    <row r="79" spans="1:9" x14ac:dyDescent="0.2">
      <c r="A79" s="4" t="s">
        <v>406</v>
      </c>
      <c r="B79" s="1">
        <v>2.1</v>
      </c>
      <c r="C79" s="1" t="s">
        <v>18</v>
      </c>
      <c r="D79" s="1" t="str">
        <f>"59/267"</f>
        <v>59/267</v>
      </c>
      <c r="E79" s="1">
        <v>0.5</v>
      </c>
      <c r="F79" s="1" t="s">
        <v>407</v>
      </c>
      <c r="G79" s="1" t="s">
        <v>408</v>
      </c>
      <c r="H79" t="s">
        <v>15</v>
      </c>
      <c r="I79" s="4" t="s">
        <v>156</v>
      </c>
    </row>
    <row r="80" spans="1:9" x14ac:dyDescent="0.2">
      <c r="A80" s="4" t="s">
        <v>420</v>
      </c>
      <c r="B80" s="1">
        <v>2.1</v>
      </c>
      <c r="C80" s="1" t="s">
        <v>18</v>
      </c>
      <c r="D80" s="1" t="str">
        <f>"59/267"</f>
        <v>59/267</v>
      </c>
      <c r="E80" s="1">
        <v>0.3</v>
      </c>
      <c r="F80" s="1" t="s">
        <v>421</v>
      </c>
      <c r="G80" s="1" t="s">
        <v>422</v>
      </c>
      <c r="H80" t="s">
        <v>55</v>
      </c>
      <c r="I80" s="4" t="s">
        <v>33</v>
      </c>
    </row>
    <row r="81" spans="1:9" x14ac:dyDescent="0.2">
      <c r="A81" s="4" t="s">
        <v>668</v>
      </c>
      <c r="B81" s="1">
        <v>2.1</v>
      </c>
      <c r="C81" s="1" t="s">
        <v>7</v>
      </c>
      <c r="D81" s="1" t="str">
        <f>"43/107"</f>
        <v>43/107</v>
      </c>
      <c r="E81" s="1">
        <v>0.6</v>
      </c>
      <c r="F81" s="1" t="s">
        <v>669</v>
      </c>
      <c r="G81" s="1" t="s">
        <v>670</v>
      </c>
      <c r="H81" t="s">
        <v>223</v>
      </c>
      <c r="I81" s="4" t="s">
        <v>156</v>
      </c>
    </row>
    <row r="82" spans="1:9" x14ac:dyDescent="0.2">
      <c r="A82" s="4" t="s">
        <v>834</v>
      </c>
      <c r="B82" s="1">
        <v>2.1</v>
      </c>
      <c r="C82" s="1" t="s">
        <v>7</v>
      </c>
      <c r="D82" s="1" t="str">
        <f>"43/107"</f>
        <v>43/107</v>
      </c>
      <c r="E82" s="1">
        <v>0.3</v>
      </c>
      <c r="F82" s="1" t="s">
        <v>835</v>
      </c>
      <c r="G82" s="1" t="s">
        <v>836</v>
      </c>
      <c r="H82" t="s">
        <v>108</v>
      </c>
      <c r="I82" s="4" t="s">
        <v>312</v>
      </c>
    </row>
    <row r="83" spans="1:9" x14ac:dyDescent="0.2">
      <c r="A83" s="4" t="s">
        <v>988</v>
      </c>
      <c r="B83" s="1">
        <v>2.1</v>
      </c>
      <c r="C83" s="1" t="s">
        <v>18</v>
      </c>
      <c r="D83" s="1" t="str">
        <f>"59/267"</f>
        <v>59/267</v>
      </c>
      <c r="E83" s="1">
        <v>0.6</v>
      </c>
      <c r="F83" s="1" t="s">
        <v>989</v>
      </c>
      <c r="G83" s="1" t="s">
        <v>990</v>
      </c>
      <c r="H83" t="s">
        <v>108</v>
      </c>
      <c r="I83" s="4" t="s">
        <v>312</v>
      </c>
    </row>
    <row r="84" spans="1:9" x14ac:dyDescent="0.2">
      <c r="A84" s="4" t="s">
        <v>1224</v>
      </c>
      <c r="B84" s="1">
        <v>2.1</v>
      </c>
      <c r="C84" s="1" t="s">
        <v>18</v>
      </c>
      <c r="D84" s="1" t="str">
        <f>"33/330"</f>
        <v>33/330</v>
      </c>
      <c r="E84" s="1">
        <v>0.2</v>
      </c>
      <c r="F84" s="1" t="s">
        <v>1225</v>
      </c>
      <c r="G84" s="1" t="s">
        <v>1226</v>
      </c>
      <c r="H84" t="s">
        <v>15</v>
      </c>
      <c r="I84" s="4" t="s">
        <v>156</v>
      </c>
    </row>
    <row r="85" spans="1:9" ht="28.5" x14ac:dyDescent="0.2">
      <c r="A85" s="4" t="s">
        <v>1274</v>
      </c>
      <c r="B85" s="1">
        <v>2.1</v>
      </c>
      <c r="C85" s="1" t="s">
        <v>18</v>
      </c>
      <c r="D85" s="1" t="str">
        <f>"59/267"</f>
        <v>59/267</v>
      </c>
      <c r="E85" s="1">
        <v>0.3</v>
      </c>
      <c r="F85" s="1" t="s">
        <v>1275</v>
      </c>
      <c r="G85" s="1" t="s">
        <v>1276</v>
      </c>
      <c r="H85" t="s">
        <v>20</v>
      </c>
      <c r="I85" s="4" t="s">
        <v>1277</v>
      </c>
    </row>
    <row r="86" spans="1:9" x14ac:dyDescent="0.2">
      <c r="A86" s="4" t="s">
        <v>1321</v>
      </c>
      <c r="B86" s="1">
        <v>2.1</v>
      </c>
      <c r="C86" s="1" t="s">
        <v>18</v>
      </c>
      <c r="D86" s="1" t="str">
        <f>"33/330"</f>
        <v>33/330</v>
      </c>
      <c r="E86" s="1">
        <v>0.5</v>
      </c>
      <c r="F86" s="1" t="s">
        <v>1322</v>
      </c>
      <c r="G86" s="1" t="s">
        <v>1323</v>
      </c>
      <c r="H86" t="s">
        <v>20</v>
      </c>
      <c r="I86" s="4" t="s">
        <v>156</v>
      </c>
    </row>
    <row r="87" spans="1:9" x14ac:dyDescent="0.2">
      <c r="A87" s="4" t="s">
        <v>1386</v>
      </c>
      <c r="B87" s="1">
        <v>2.1</v>
      </c>
      <c r="C87" s="1" t="s">
        <v>18</v>
      </c>
      <c r="D87" s="1" t="str">
        <f>"31/125"</f>
        <v>31/125</v>
      </c>
      <c r="E87" s="1">
        <v>0.8</v>
      </c>
      <c r="F87" s="1" t="s">
        <v>1387</v>
      </c>
      <c r="G87" s="1" t="s">
        <v>1388</v>
      </c>
      <c r="H87" t="s">
        <v>108</v>
      </c>
      <c r="I87" s="4" t="s">
        <v>312</v>
      </c>
    </row>
    <row r="88" spans="1:9" x14ac:dyDescent="0.2">
      <c r="A88" s="4" t="s">
        <v>6</v>
      </c>
      <c r="B88" s="1">
        <v>2</v>
      </c>
      <c r="C88" s="1" t="s">
        <v>7</v>
      </c>
      <c r="D88" s="1" t="str">
        <f>"68/267"</f>
        <v>68/267</v>
      </c>
      <c r="E88" s="1">
        <v>0.4</v>
      </c>
      <c r="F88" s="1" t="s">
        <v>8</v>
      </c>
      <c r="G88" s="1" t="s">
        <v>9</v>
      </c>
      <c r="H88" t="s">
        <v>10</v>
      </c>
      <c r="I88" s="4" t="s">
        <v>11</v>
      </c>
    </row>
    <row r="89" spans="1:9" x14ac:dyDescent="0.2">
      <c r="A89" s="4" t="s">
        <v>179</v>
      </c>
      <c r="B89" s="1">
        <v>2</v>
      </c>
      <c r="C89" s="1" t="s">
        <v>7</v>
      </c>
      <c r="D89" s="1" t="str">
        <f>"18/56"</f>
        <v>18/56</v>
      </c>
      <c r="E89" s="1">
        <v>0.6</v>
      </c>
      <c r="F89" s="1" t="s">
        <v>180</v>
      </c>
      <c r="G89" s="1" t="s">
        <v>180</v>
      </c>
      <c r="H89" t="s">
        <v>20</v>
      </c>
      <c r="I89" s="4" t="s">
        <v>72</v>
      </c>
    </row>
    <row r="90" spans="1:9" x14ac:dyDescent="0.2">
      <c r="A90" s="4" t="s">
        <v>198</v>
      </c>
      <c r="B90" s="1">
        <v>2</v>
      </c>
      <c r="C90" s="1" t="s">
        <v>7</v>
      </c>
      <c r="D90" s="1" t="str">
        <f>"68/267"</f>
        <v>68/267</v>
      </c>
      <c r="E90" s="1">
        <v>0.6</v>
      </c>
      <c r="F90" s="1" t="s">
        <v>199</v>
      </c>
      <c r="G90" s="1" t="s">
        <v>200</v>
      </c>
      <c r="H90" t="s">
        <v>20</v>
      </c>
      <c r="I90" s="4" t="s">
        <v>72</v>
      </c>
    </row>
    <row r="91" spans="1:9" x14ac:dyDescent="0.2">
      <c r="A91" s="4" t="s">
        <v>366</v>
      </c>
      <c r="B91" s="1">
        <v>2</v>
      </c>
      <c r="C91" s="1" t="s">
        <v>7</v>
      </c>
      <c r="D91" s="1" t="str">
        <f>"34/125"</f>
        <v>34/125</v>
      </c>
      <c r="E91" s="1">
        <v>0.4</v>
      </c>
      <c r="F91" s="1" t="s">
        <v>367</v>
      </c>
      <c r="G91" s="1" t="s">
        <v>368</v>
      </c>
      <c r="H91" t="s">
        <v>15</v>
      </c>
      <c r="I91" s="4" t="s">
        <v>156</v>
      </c>
    </row>
    <row r="92" spans="1:9" x14ac:dyDescent="0.2">
      <c r="A92" s="4" t="s">
        <v>435</v>
      </c>
      <c r="B92" s="1">
        <v>2</v>
      </c>
      <c r="C92" s="1" t="s">
        <v>7</v>
      </c>
      <c r="D92" s="1" t="str">
        <f>"68/267"</f>
        <v>68/267</v>
      </c>
      <c r="E92" s="1">
        <v>0.4</v>
      </c>
      <c r="F92" s="1" t="s">
        <v>436</v>
      </c>
      <c r="G92" s="1" t="s">
        <v>437</v>
      </c>
      <c r="H92" t="s">
        <v>55</v>
      </c>
      <c r="I92" s="4" t="s">
        <v>434</v>
      </c>
    </row>
    <row r="93" spans="1:9" ht="28.5" x14ac:dyDescent="0.2">
      <c r="A93" s="4" t="s">
        <v>438</v>
      </c>
      <c r="B93" s="1">
        <v>2</v>
      </c>
      <c r="C93" s="1" t="s">
        <v>7</v>
      </c>
      <c r="D93" s="1" t="str">
        <f>"68/267"</f>
        <v>68/267</v>
      </c>
      <c r="E93" s="1">
        <v>0.9</v>
      </c>
      <c r="F93" s="1" t="s">
        <v>439</v>
      </c>
      <c r="G93" s="1" t="s">
        <v>440</v>
      </c>
      <c r="H93" t="s">
        <v>441</v>
      </c>
      <c r="I93" s="4" t="s">
        <v>442</v>
      </c>
    </row>
    <row r="94" spans="1:9" x14ac:dyDescent="0.2">
      <c r="A94" s="4" t="s">
        <v>513</v>
      </c>
      <c r="B94" s="1">
        <v>2</v>
      </c>
      <c r="C94" s="1" t="s">
        <v>7</v>
      </c>
      <c r="D94" s="1" t="str">
        <f>"68/267"</f>
        <v>68/267</v>
      </c>
      <c r="E94" s="1">
        <v>0.6</v>
      </c>
      <c r="F94" s="1" t="s">
        <v>514</v>
      </c>
      <c r="G94" s="1" t="s">
        <v>515</v>
      </c>
      <c r="H94" t="s">
        <v>20</v>
      </c>
      <c r="I94" s="4" t="s">
        <v>51</v>
      </c>
    </row>
    <row r="95" spans="1:9" x14ac:dyDescent="0.2">
      <c r="A95" s="4" t="s">
        <v>521</v>
      </c>
      <c r="B95" s="1">
        <v>2</v>
      </c>
      <c r="C95" s="1" t="s">
        <v>18</v>
      </c>
      <c r="D95" s="1" t="str">
        <f>"35/330"</f>
        <v>35/330</v>
      </c>
      <c r="E95" s="1">
        <v>0.5</v>
      </c>
      <c r="F95" s="1" t="s">
        <v>522</v>
      </c>
      <c r="G95" s="1" t="s">
        <v>523</v>
      </c>
      <c r="H95" t="s">
        <v>15</v>
      </c>
      <c r="I95" s="4" t="s">
        <v>156</v>
      </c>
    </row>
    <row r="96" spans="1:9" x14ac:dyDescent="0.2">
      <c r="A96" s="4" t="s">
        <v>933</v>
      </c>
      <c r="B96" s="1">
        <v>2</v>
      </c>
      <c r="C96" s="1" t="s">
        <v>7</v>
      </c>
      <c r="D96" s="1" t="str">
        <f>"34/125"</f>
        <v>34/125</v>
      </c>
      <c r="E96" s="1">
        <v>0.3</v>
      </c>
      <c r="F96" s="1" t="s">
        <v>934</v>
      </c>
      <c r="G96" s="1" t="s">
        <v>935</v>
      </c>
      <c r="H96" t="s">
        <v>108</v>
      </c>
      <c r="I96" s="4" t="s">
        <v>21</v>
      </c>
    </row>
    <row r="97" spans="1:9" ht="28.5" x14ac:dyDescent="0.2">
      <c r="A97" s="4" t="s">
        <v>1036</v>
      </c>
      <c r="B97" s="1">
        <v>2</v>
      </c>
      <c r="C97" s="1" t="s">
        <v>18</v>
      </c>
      <c r="D97" s="1" t="str">
        <f>"35/330"</f>
        <v>35/330</v>
      </c>
      <c r="E97" s="1">
        <v>0.5</v>
      </c>
      <c r="F97" s="1" t="s">
        <v>1037</v>
      </c>
      <c r="G97" s="1" t="s">
        <v>1038</v>
      </c>
      <c r="H97" t="s">
        <v>20</v>
      </c>
      <c r="I97" s="4" t="s">
        <v>1039</v>
      </c>
    </row>
    <row r="98" spans="1:9" x14ac:dyDescent="0.2">
      <c r="A98" s="4" t="s">
        <v>1199</v>
      </c>
      <c r="B98" s="1">
        <v>2</v>
      </c>
      <c r="C98" s="1" t="s">
        <v>18</v>
      </c>
      <c r="D98" s="1" t="str">
        <f>"35/330"</f>
        <v>35/330</v>
      </c>
      <c r="E98" s="1">
        <v>0.4</v>
      </c>
      <c r="F98" s="1" t="s">
        <v>1200</v>
      </c>
      <c r="G98" s="1" t="s">
        <v>1201</v>
      </c>
      <c r="H98" t="s">
        <v>59</v>
      </c>
      <c r="I98" s="4" t="s">
        <v>405</v>
      </c>
    </row>
    <row r="99" spans="1:9" x14ac:dyDescent="0.2">
      <c r="A99" s="4" t="s">
        <v>1409</v>
      </c>
      <c r="B99" s="1">
        <v>2</v>
      </c>
      <c r="C99" s="1" t="s">
        <v>7</v>
      </c>
      <c r="D99" s="1" t="str">
        <f>"68/267"</f>
        <v>68/267</v>
      </c>
      <c r="E99" s="1">
        <v>0.7</v>
      </c>
      <c r="F99" s="1" t="s">
        <v>25</v>
      </c>
      <c r="G99" s="1" t="s">
        <v>1410</v>
      </c>
      <c r="H99" t="s">
        <v>10</v>
      </c>
      <c r="I99" s="4" t="s">
        <v>520</v>
      </c>
    </row>
    <row r="100" spans="1:9" x14ac:dyDescent="0.2">
      <c r="A100" s="4" t="s">
        <v>203</v>
      </c>
      <c r="B100" s="1">
        <v>1.9</v>
      </c>
      <c r="C100" s="1" t="s">
        <v>7</v>
      </c>
      <c r="D100" s="1" t="str">
        <f>"77/267"</f>
        <v>77/267</v>
      </c>
      <c r="E100" s="1">
        <v>0.8</v>
      </c>
      <c r="F100" s="1" t="s">
        <v>204</v>
      </c>
      <c r="G100" s="1" t="s">
        <v>205</v>
      </c>
      <c r="H100" t="s">
        <v>20</v>
      </c>
      <c r="I100" s="4" t="s">
        <v>72</v>
      </c>
    </row>
    <row r="101" spans="1:9" x14ac:dyDescent="0.2">
      <c r="A101" s="4" t="s">
        <v>490</v>
      </c>
      <c r="B101" s="1">
        <v>1.9</v>
      </c>
      <c r="C101" s="1" t="s">
        <v>18</v>
      </c>
      <c r="D101" s="1" t="str">
        <f>"38/330"</f>
        <v>38/330</v>
      </c>
      <c r="E101" s="1">
        <v>1.1000000000000001</v>
      </c>
      <c r="F101" s="1" t="s">
        <v>491</v>
      </c>
      <c r="G101" s="1" t="s">
        <v>492</v>
      </c>
      <c r="H101" t="s">
        <v>20</v>
      </c>
      <c r="I101" s="4" t="s">
        <v>51</v>
      </c>
    </row>
    <row r="102" spans="1:9" x14ac:dyDescent="0.2">
      <c r="A102" s="4" t="s">
        <v>790</v>
      </c>
      <c r="B102" s="1">
        <v>1.9</v>
      </c>
      <c r="C102" s="1" t="s">
        <v>18</v>
      </c>
      <c r="D102" s="1" t="str">
        <f>"38/330"</f>
        <v>38/330</v>
      </c>
      <c r="E102" s="1">
        <v>1.1000000000000001</v>
      </c>
      <c r="F102" s="1" t="s">
        <v>791</v>
      </c>
      <c r="G102" s="1" t="s">
        <v>792</v>
      </c>
      <c r="H102" t="s">
        <v>20</v>
      </c>
      <c r="I102" s="4" t="s">
        <v>735</v>
      </c>
    </row>
    <row r="103" spans="1:9" ht="28.5" x14ac:dyDescent="0.2">
      <c r="A103" s="4" t="s">
        <v>951</v>
      </c>
      <c r="B103" s="1">
        <v>1.9</v>
      </c>
      <c r="C103" s="1" t="s">
        <v>7</v>
      </c>
      <c r="D103" s="1" t="str">
        <f>"77/267"</f>
        <v>77/267</v>
      </c>
      <c r="E103" s="1">
        <v>0.7</v>
      </c>
      <c r="F103" s="1" t="s">
        <v>952</v>
      </c>
      <c r="G103" s="1" t="s">
        <v>953</v>
      </c>
      <c r="H103" t="s">
        <v>59</v>
      </c>
      <c r="I103" s="4" t="s">
        <v>954</v>
      </c>
    </row>
    <row r="104" spans="1:9" x14ac:dyDescent="0.2">
      <c r="A104" s="4" t="s">
        <v>1104</v>
      </c>
      <c r="B104" s="1">
        <v>1.9</v>
      </c>
      <c r="C104" s="1" t="s">
        <v>7</v>
      </c>
      <c r="D104" s="1" t="str">
        <f>"77/267"</f>
        <v>77/267</v>
      </c>
      <c r="E104" s="1">
        <v>0.3</v>
      </c>
      <c r="F104" s="1" t="s">
        <v>1105</v>
      </c>
      <c r="G104" s="1" t="s">
        <v>1106</v>
      </c>
      <c r="H104" t="s">
        <v>20</v>
      </c>
      <c r="I104" s="4" t="s">
        <v>269</v>
      </c>
    </row>
    <row r="105" spans="1:9" x14ac:dyDescent="0.2">
      <c r="A105" s="4" t="s">
        <v>1110</v>
      </c>
      <c r="B105" s="1">
        <v>1.9</v>
      </c>
      <c r="C105" s="1" t="s">
        <v>7</v>
      </c>
      <c r="D105" s="1" t="str">
        <f>"77/267"</f>
        <v>77/267</v>
      </c>
      <c r="E105" s="1">
        <v>0.8</v>
      </c>
      <c r="F105" s="1" t="s">
        <v>1111</v>
      </c>
      <c r="G105" s="1" t="s">
        <v>1112</v>
      </c>
      <c r="H105" t="s">
        <v>332</v>
      </c>
      <c r="I105" s="4" t="s">
        <v>544</v>
      </c>
    </row>
    <row r="106" spans="1:9" x14ac:dyDescent="0.2">
      <c r="A106" s="4" t="s">
        <v>1263</v>
      </c>
      <c r="B106" s="1">
        <v>1.9</v>
      </c>
      <c r="C106" s="1" t="s">
        <v>18</v>
      </c>
      <c r="D106" s="1" t="str">
        <f>"38/330"</f>
        <v>38/330</v>
      </c>
      <c r="E106" s="1">
        <v>0.2</v>
      </c>
      <c r="F106" s="1" t="s">
        <v>1264</v>
      </c>
      <c r="G106" s="1" t="s">
        <v>1265</v>
      </c>
      <c r="H106" t="s">
        <v>20</v>
      </c>
      <c r="I106" s="4" t="s">
        <v>84</v>
      </c>
    </row>
    <row r="107" spans="1:9" x14ac:dyDescent="0.2">
      <c r="A107" s="4" t="s">
        <v>1392</v>
      </c>
      <c r="B107" s="1">
        <v>1.9</v>
      </c>
      <c r="C107" s="1" t="s">
        <v>7</v>
      </c>
      <c r="D107" s="1" t="str">
        <f>"39/125"</f>
        <v>39/125</v>
      </c>
      <c r="E107" s="1">
        <v>0.3</v>
      </c>
      <c r="F107" s="1" t="s">
        <v>1393</v>
      </c>
      <c r="G107" s="1" t="s">
        <v>1394</v>
      </c>
      <c r="H107" t="s">
        <v>20</v>
      </c>
      <c r="I107" s="4" t="s">
        <v>21</v>
      </c>
    </row>
    <row r="108" spans="1:9" x14ac:dyDescent="0.2">
      <c r="A108" s="4" t="s">
        <v>1529</v>
      </c>
      <c r="B108" s="1">
        <v>1.9</v>
      </c>
      <c r="C108" s="1" t="s">
        <v>18</v>
      </c>
      <c r="D108" s="1" t="str">
        <f>"38/330"</f>
        <v>38/330</v>
      </c>
      <c r="E108" s="1">
        <v>0.5</v>
      </c>
      <c r="F108" s="1" t="s">
        <v>1530</v>
      </c>
      <c r="G108" s="1" t="s">
        <v>1531</v>
      </c>
      <c r="H108" t="s">
        <v>332</v>
      </c>
      <c r="I108" s="4" t="s">
        <v>1421</v>
      </c>
    </row>
    <row r="109" spans="1:9" ht="28.5" x14ac:dyDescent="0.2">
      <c r="A109" s="4" t="s">
        <v>1541</v>
      </c>
      <c r="B109" s="1">
        <v>1.9</v>
      </c>
      <c r="C109" s="1" t="s">
        <v>7</v>
      </c>
      <c r="D109" s="1" t="str">
        <f>"77/267"</f>
        <v>77/267</v>
      </c>
      <c r="E109" s="1">
        <v>0.5</v>
      </c>
      <c r="F109" s="1" t="s">
        <v>1542</v>
      </c>
      <c r="G109" s="1" t="s">
        <v>1543</v>
      </c>
      <c r="H109" t="s">
        <v>55</v>
      </c>
      <c r="I109" s="4" t="s">
        <v>16</v>
      </c>
    </row>
    <row r="110" spans="1:9" x14ac:dyDescent="0.2">
      <c r="A110" s="4" t="s">
        <v>127</v>
      </c>
      <c r="B110" s="1">
        <v>1.8</v>
      </c>
      <c r="C110" s="1" t="s">
        <v>7</v>
      </c>
      <c r="D110" s="1" t="str">
        <f>"43/125"</f>
        <v>43/125</v>
      </c>
      <c r="E110" s="1">
        <v>0.3</v>
      </c>
      <c r="F110" s="1" t="s">
        <v>128</v>
      </c>
      <c r="G110" s="1" t="s">
        <v>128</v>
      </c>
      <c r="H110" t="s">
        <v>20</v>
      </c>
      <c r="I110" s="4" t="s">
        <v>84</v>
      </c>
    </row>
    <row r="111" spans="1:9" x14ac:dyDescent="0.2">
      <c r="A111" s="4" t="s">
        <v>349</v>
      </c>
      <c r="B111" s="1">
        <v>1.8</v>
      </c>
      <c r="C111" s="1" t="s">
        <v>18</v>
      </c>
      <c r="D111" s="1" t="str">
        <f>"43/330"</f>
        <v>43/330</v>
      </c>
      <c r="E111" s="1">
        <v>0.3</v>
      </c>
      <c r="F111" s="1" t="s">
        <v>350</v>
      </c>
      <c r="G111" s="1" t="s">
        <v>351</v>
      </c>
      <c r="H111" t="s">
        <v>108</v>
      </c>
      <c r="I111" s="4" t="s">
        <v>21</v>
      </c>
    </row>
    <row r="112" spans="1:9" x14ac:dyDescent="0.2">
      <c r="A112" s="4" t="s">
        <v>545</v>
      </c>
      <c r="B112" s="1">
        <v>1.8</v>
      </c>
      <c r="C112" s="1" t="s">
        <v>18</v>
      </c>
      <c r="D112" s="1" t="str">
        <f>"43/330"</f>
        <v>43/330</v>
      </c>
      <c r="E112" s="1">
        <v>0.2</v>
      </c>
      <c r="F112" s="1" t="s">
        <v>546</v>
      </c>
      <c r="G112" s="1" t="s">
        <v>547</v>
      </c>
      <c r="H112" t="s">
        <v>441</v>
      </c>
      <c r="I112" s="4" t="s">
        <v>548</v>
      </c>
    </row>
    <row r="113" spans="1:9" x14ac:dyDescent="0.2">
      <c r="A113" s="4" t="s">
        <v>799</v>
      </c>
      <c r="B113" s="1">
        <v>1.8</v>
      </c>
      <c r="C113" s="1" t="s">
        <v>18</v>
      </c>
      <c r="D113" s="1" t="str">
        <f>"43/330"</f>
        <v>43/330</v>
      </c>
      <c r="E113" s="1">
        <v>0.4</v>
      </c>
      <c r="F113" s="1" t="s">
        <v>800</v>
      </c>
      <c r="G113" s="1" t="s">
        <v>801</v>
      </c>
      <c r="H113" t="s">
        <v>10</v>
      </c>
      <c r="I113" s="4" t="s">
        <v>273</v>
      </c>
    </row>
    <row r="114" spans="1:9" x14ac:dyDescent="0.2">
      <c r="A114" s="4" t="s">
        <v>874</v>
      </c>
      <c r="B114" s="1">
        <v>1.8</v>
      </c>
      <c r="C114" s="1" t="s">
        <v>18</v>
      </c>
      <c r="D114" s="1" t="str">
        <f>"43/330"</f>
        <v>43/330</v>
      </c>
      <c r="E114" s="1">
        <v>0.6</v>
      </c>
      <c r="F114" s="1" t="s">
        <v>875</v>
      </c>
      <c r="G114" s="1" t="s">
        <v>876</v>
      </c>
      <c r="H114" t="s">
        <v>20</v>
      </c>
      <c r="I114" s="4" t="s">
        <v>877</v>
      </c>
    </row>
    <row r="115" spans="1:9" x14ac:dyDescent="0.2">
      <c r="A115" s="4" t="s">
        <v>922</v>
      </c>
      <c r="B115" s="1">
        <v>1.8</v>
      </c>
      <c r="C115" s="1" t="s">
        <v>18</v>
      </c>
      <c r="D115" s="1" t="str">
        <f>"43/330"</f>
        <v>43/330</v>
      </c>
      <c r="E115" s="1">
        <v>0.6</v>
      </c>
      <c r="F115" s="1" t="s">
        <v>923</v>
      </c>
      <c r="G115" s="1" t="s">
        <v>924</v>
      </c>
      <c r="H115" t="s">
        <v>925</v>
      </c>
      <c r="I115" s="4" t="s">
        <v>926</v>
      </c>
    </row>
    <row r="116" spans="1:9" ht="28.5" x14ac:dyDescent="0.2">
      <c r="A116" s="4" t="s">
        <v>1161</v>
      </c>
      <c r="B116" s="1">
        <v>1.8</v>
      </c>
      <c r="C116" s="1" t="s">
        <v>18</v>
      </c>
      <c r="D116" s="1" t="str">
        <f>"43/330"</f>
        <v>43/330</v>
      </c>
      <c r="E116" s="1">
        <v>0.2</v>
      </c>
      <c r="F116" s="1" t="s">
        <v>1162</v>
      </c>
      <c r="G116" s="1" t="s">
        <v>1163</v>
      </c>
      <c r="H116" t="s">
        <v>59</v>
      </c>
      <c r="I116" s="4" t="s">
        <v>101</v>
      </c>
    </row>
    <row r="117" spans="1:9" ht="28.5" x14ac:dyDescent="0.2">
      <c r="A117" s="4" t="s">
        <v>1178</v>
      </c>
      <c r="B117" s="1">
        <v>1.8</v>
      </c>
      <c r="C117" s="1" t="s">
        <v>7</v>
      </c>
      <c r="D117" s="1" t="str">
        <f>"87/267"</f>
        <v>87/267</v>
      </c>
      <c r="E117" s="1">
        <v>0.3</v>
      </c>
      <c r="F117" s="1" t="s">
        <v>1179</v>
      </c>
      <c r="G117" s="1" t="s">
        <v>1180</v>
      </c>
      <c r="H117" t="s">
        <v>20</v>
      </c>
      <c r="I117" s="4" t="s">
        <v>459</v>
      </c>
    </row>
    <row r="118" spans="1:9" x14ac:dyDescent="0.2">
      <c r="A118" s="4" t="s">
        <v>1215</v>
      </c>
      <c r="B118" s="1">
        <v>1.8</v>
      </c>
      <c r="C118" s="1" t="s">
        <v>7</v>
      </c>
      <c r="D118" s="1" t="str">
        <f>"43/125"</f>
        <v>43/125</v>
      </c>
      <c r="E118" s="1">
        <v>0.5</v>
      </c>
      <c r="F118" s="1" t="s">
        <v>1216</v>
      </c>
      <c r="G118" s="1" t="s">
        <v>1217</v>
      </c>
      <c r="H118" t="s">
        <v>55</v>
      </c>
      <c r="I118" s="4" t="s">
        <v>56</v>
      </c>
    </row>
    <row r="119" spans="1:9" x14ac:dyDescent="0.2">
      <c r="A119" s="4" t="s">
        <v>1238</v>
      </c>
      <c r="B119" s="1">
        <v>1.8</v>
      </c>
      <c r="C119" s="1" t="s">
        <v>18</v>
      </c>
      <c r="D119" s="1" t="str">
        <f>"43/330"</f>
        <v>43/330</v>
      </c>
      <c r="E119" s="1">
        <v>0.5</v>
      </c>
      <c r="F119" s="1" t="s">
        <v>1239</v>
      </c>
      <c r="G119" s="1" t="s">
        <v>1240</v>
      </c>
      <c r="H119" t="s">
        <v>55</v>
      </c>
      <c r="I119" s="4" t="s">
        <v>269</v>
      </c>
    </row>
    <row r="120" spans="1:9" x14ac:dyDescent="0.2">
      <c r="A120" s="4" t="s">
        <v>1456</v>
      </c>
      <c r="B120" s="1">
        <v>1.8</v>
      </c>
      <c r="C120" s="1" t="s">
        <v>7</v>
      </c>
      <c r="D120" s="1" t="str">
        <f>"87/267"</f>
        <v>87/267</v>
      </c>
      <c r="E120" s="1">
        <v>0.4</v>
      </c>
      <c r="F120" s="1" t="s">
        <v>1457</v>
      </c>
      <c r="G120" s="1" t="s">
        <v>1458</v>
      </c>
      <c r="H120" t="s">
        <v>15</v>
      </c>
      <c r="I120" s="4" t="s">
        <v>33</v>
      </c>
    </row>
    <row r="121" spans="1:9" ht="28.5" x14ac:dyDescent="0.2">
      <c r="A121" s="4" t="s">
        <v>1517</v>
      </c>
      <c r="B121" s="1">
        <v>1.8</v>
      </c>
      <c r="C121" s="1" t="s">
        <v>7</v>
      </c>
      <c r="D121" s="1" t="str">
        <f>"43/125"</f>
        <v>43/125</v>
      </c>
      <c r="E121" s="1">
        <v>0.4</v>
      </c>
      <c r="F121" s="1" t="s">
        <v>1518</v>
      </c>
      <c r="G121" s="1" t="s">
        <v>1519</v>
      </c>
      <c r="H121" t="s">
        <v>20</v>
      </c>
      <c r="I121" s="4" t="s">
        <v>142</v>
      </c>
    </row>
    <row r="122" spans="1:9" ht="28.5" x14ac:dyDescent="0.2">
      <c r="A122" s="4" t="s">
        <v>1520</v>
      </c>
      <c r="B122" s="1">
        <v>1.8</v>
      </c>
      <c r="C122" s="1" t="s">
        <v>7</v>
      </c>
      <c r="D122" s="1" t="str">
        <f>"43/125"</f>
        <v>43/125</v>
      </c>
      <c r="E122" s="1">
        <v>0.5</v>
      </c>
      <c r="F122" s="1" t="s">
        <v>1521</v>
      </c>
      <c r="G122" s="1" t="s">
        <v>25</v>
      </c>
      <c r="H122" t="s">
        <v>20</v>
      </c>
      <c r="I122" s="4" t="s">
        <v>142</v>
      </c>
    </row>
    <row r="123" spans="1:9" x14ac:dyDescent="0.2">
      <c r="A123" s="4" t="s">
        <v>1565</v>
      </c>
      <c r="B123" s="1">
        <v>1.8</v>
      </c>
      <c r="C123" s="1" t="s">
        <v>7</v>
      </c>
      <c r="D123" s="1" t="str">
        <f>"43/125"</f>
        <v>43/125</v>
      </c>
      <c r="E123" s="1">
        <v>0.4</v>
      </c>
      <c r="F123" s="1" t="s">
        <v>1566</v>
      </c>
      <c r="G123" s="1" t="s">
        <v>1567</v>
      </c>
      <c r="H123" t="s">
        <v>20</v>
      </c>
      <c r="I123" s="4" t="s">
        <v>84</v>
      </c>
    </row>
    <row r="124" spans="1:9" x14ac:dyDescent="0.2">
      <c r="A124" s="4" t="s">
        <v>1644</v>
      </c>
      <c r="B124" s="1">
        <v>1.8</v>
      </c>
      <c r="C124" s="1" t="s">
        <v>18</v>
      </c>
      <c r="D124" s="1" t="str">
        <f>"43/330"</f>
        <v>43/330</v>
      </c>
      <c r="E124" s="1">
        <v>0.2</v>
      </c>
      <c r="F124" s="1" t="s">
        <v>1645</v>
      </c>
      <c r="G124" s="1" t="s">
        <v>1646</v>
      </c>
      <c r="H124" t="s">
        <v>20</v>
      </c>
      <c r="I124" s="4" t="s">
        <v>405</v>
      </c>
    </row>
    <row r="125" spans="1:9" x14ac:dyDescent="0.2">
      <c r="A125" s="4" t="s">
        <v>403</v>
      </c>
      <c r="B125" s="1">
        <v>1.7</v>
      </c>
      <c r="C125" s="1" t="s">
        <v>18</v>
      </c>
      <c r="D125" s="1" t="str">
        <f>"51/330"</f>
        <v>51/330</v>
      </c>
      <c r="E125" s="1">
        <v>0.3</v>
      </c>
      <c r="F125" s="1" t="s">
        <v>404</v>
      </c>
      <c r="G125" s="1" t="s">
        <v>404</v>
      </c>
      <c r="H125" t="s">
        <v>59</v>
      </c>
      <c r="I125" s="4" t="s">
        <v>405</v>
      </c>
    </row>
    <row r="126" spans="1:9" x14ac:dyDescent="0.2">
      <c r="A126" s="4" t="s">
        <v>427</v>
      </c>
      <c r="B126" s="1">
        <v>1.7</v>
      </c>
      <c r="C126" s="1" t="s">
        <v>7</v>
      </c>
      <c r="D126" s="1" t="str">
        <f>"95/267"</f>
        <v>95/267</v>
      </c>
      <c r="E126" s="1">
        <v>0.6</v>
      </c>
      <c r="F126" s="1" t="s">
        <v>428</v>
      </c>
      <c r="G126" s="1" t="s">
        <v>429</v>
      </c>
      <c r="H126" t="s">
        <v>108</v>
      </c>
      <c r="I126" s="4" t="s">
        <v>430</v>
      </c>
    </row>
    <row r="127" spans="1:9" x14ac:dyDescent="0.2">
      <c r="A127" s="4" t="s">
        <v>478</v>
      </c>
      <c r="B127" s="1">
        <v>1.7</v>
      </c>
      <c r="C127" s="1" t="s">
        <v>18</v>
      </c>
      <c r="D127" s="1" t="str">
        <f>"51/330"</f>
        <v>51/330</v>
      </c>
      <c r="E127" s="1">
        <v>0.1</v>
      </c>
      <c r="F127" s="1" t="s">
        <v>479</v>
      </c>
      <c r="G127" s="1" t="s">
        <v>480</v>
      </c>
      <c r="H127" t="s">
        <v>10</v>
      </c>
      <c r="I127" s="4" t="s">
        <v>273</v>
      </c>
    </row>
    <row r="128" spans="1:9" x14ac:dyDescent="0.2">
      <c r="A128" s="4" t="s">
        <v>509</v>
      </c>
      <c r="B128" s="1">
        <v>1.7</v>
      </c>
      <c r="C128" s="1" t="s">
        <v>7</v>
      </c>
      <c r="D128" s="1" t="str">
        <f>"95/267"</f>
        <v>95/267</v>
      </c>
      <c r="E128" s="1">
        <v>0.5</v>
      </c>
      <c r="F128" s="1" t="s">
        <v>510</v>
      </c>
      <c r="G128" s="1" t="s">
        <v>511</v>
      </c>
      <c r="H128" t="s">
        <v>20</v>
      </c>
      <c r="I128" s="4" t="s">
        <v>512</v>
      </c>
    </row>
    <row r="129" spans="1:9" ht="28.5" x14ac:dyDescent="0.2">
      <c r="A129" s="4" t="s">
        <v>787</v>
      </c>
      <c r="B129" s="1">
        <v>1.7</v>
      </c>
      <c r="C129" s="1" t="s">
        <v>18</v>
      </c>
      <c r="D129" s="1" t="str">
        <f>"51/330"</f>
        <v>51/330</v>
      </c>
      <c r="E129" s="1">
        <v>0.4</v>
      </c>
      <c r="F129" s="1" t="s">
        <v>788</v>
      </c>
      <c r="G129" s="1" t="s">
        <v>789</v>
      </c>
      <c r="H129" t="s">
        <v>20</v>
      </c>
      <c r="I129" s="4" t="s">
        <v>705</v>
      </c>
    </row>
    <row r="130" spans="1:9" ht="28.5" x14ac:dyDescent="0.2">
      <c r="A130" s="4" t="s">
        <v>831</v>
      </c>
      <c r="B130" s="1">
        <v>1.7</v>
      </c>
      <c r="C130" s="1" t="s">
        <v>18</v>
      </c>
      <c r="D130" s="1" t="str">
        <f>"51/330"</f>
        <v>51/330</v>
      </c>
      <c r="E130" s="1">
        <v>0.7</v>
      </c>
      <c r="F130" s="1" t="s">
        <v>832</v>
      </c>
      <c r="G130" s="1" t="s">
        <v>833</v>
      </c>
      <c r="H130" t="s">
        <v>20</v>
      </c>
      <c r="I130" s="4" t="s">
        <v>705</v>
      </c>
    </row>
    <row r="131" spans="1:9" x14ac:dyDescent="0.2">
      <c r="A131" s="4" t="s">
        <v>958</v>
      </c>
      <c r="B131" s="1">
        <v>1.7</v>
      </c>
      <c r="C131" s="1" t="s">
        <v>23</v>
      </c>
      <c r="D131" s="1" t="str">
        <f>"61/107"</f>
        <v>61/107</v>
      </c>
      <c r="E131" s="1">
        <v>0.5</v>
      </c>
      <c r="F131" s="1" t="s">
        <v>959</v>
      </c>
      <c r="G131" s="1" t="s">
        <v>960</v>
      </c>
      <c r="H131" t="s">
        <v>20</v>
      </c>
      <c r="I131" s="4" t="s">
        <v>961</v>
      </c>
    </row>
    <row r="132" spans="1:9" x14ac:dyDescent="0.2">
      <c r="A132" s="4" t="s">
        <v>991</v>
      </c>
      <c r="B132" s="1">
        <v>1.7</v>
      </c>
      <c r="C132" s="1" t="s">
        <v>23</v>
      </c>
      <c r="D132" s="1" t="str">
        <f>"61/107"</f>
        <v>61/107</v>
      </c>
      <c r="E132" s="1">
        <v>0.7</v>
      </c>
      <c r="F132" s="1" t="s">
        <v>992</v>
      </c>
      <c r="G132" s="1" t="s">
        <v>993</v>
      </c>
      <c r="H132" t="s">
        <v>108</v>
      </c>
      <c r="I132" s="4" t="s">
        <v>312</v>
      </c>
    </row>
    <row r="133" spans="1:9" x14ac:dyDescent="0.2">
      <c r="A133" s="4" t="s">
        <v>1070</v>
      </c>
      <c r="B133" s="1">
        <v>1.7</v>
      </c>
      <c r="C133" s="1" t="s">
        <v>18</v>
      </c>
      <c r="D133" s="1" t="str">
        <f>"51/330"</f>
        <v>51/330</v>
      </c>
      <c r="E133" s="1">
        <v>0.4</v>
      </c>
      <c r="F133" s="1" t="s">
        <v>1071</v>
      </c>
      <c r="G133" s="1" t="s">
        <v>1071</v>
      </c>
      <c r="H133" t="s">
        <v>108</v>
      </c>
      <c r="I133" s="4" t="s">
        <v>269</v>
      </c>
    </row>
    <row r="134" spans="1:9" x14ac:dyDescent="0.2">
      <c r="A134" s="4" t="s">
        <v>1324</v>
      </c>
      <c r="B134" s="1">
        <v>1.7</v>
      </c>
      <c r="C134" s="1" t="s">
        <v>18</v>
      </c>
      <c r="D134" s="1" t="str">
        <f>"51/330"</f>
        <v>51/330</v>
      </c>
      <c r="E134" s="1">
        <v>0.3</v>
      </c>
      <c r="F134" s="1" t="s">
        <v>1325</v>
      </c>
      <c r="G134" s="1" t="s">
        <v>1326</v>
      </c>
      <c r="H134" t="s">
        <v>246</v>
      </c>
      <c r="I134" s="4" t="s">
        <v>247</v>
      </c>
    </row>
    <row r="135" spans="1:9" x14ac:dyDescent="0.2">
      <c r="A135" s="4" t="s">
        <v>1377</v>
      </c>
      <c r="B135" s="1">
        <v>1.7</v>
      </c>
      <c r="C135" s="1" t="s">
        <v>18</v>
      </c>
      <c r="D135" s="1" t="str">
        <f>"51/330"</f>
        <v>51/330</v>
      </c>
      <c r="E135" s="1">
        <v>0.3</v>
      </c>
      <c r="F135" s="1" t="s">
        <v>1378</v>
      </c>
      <c r="G135" s="1" t="s">
        <v>1378</v>
      </c>
      <c r="H135" t="s">
        <v>20</v>
      </c>
      <c r="I135" s="4" t="s">
        <v>33</v>
      </c>
    </row>
    <row r="136" spans="1:9" x14ac:dyDescent="0.2">
      <c r="A136" s="4" t="s">
        <v>1395</v>
      </c>
      <c r="B136" s="1">
        <v>1.7</v>
      </c>
      <c r="C136" s="1" t="s">
        <v>7</v>
      </c>
      <c r="D136" s="1" t="str">
        <f>"50/125"</f>
        <v>50/125</v>
      </c>
      <c r="E136" s="1">
        <v>0.2</v>
      </c>
      <c r="F136" s="1" t="s">
        <v>1396</v>
      </c>
      <c r="G136" s="1" t="s">
        <v>1397</v>
      </c>
      <c r="H136" t="s">
        <v>15</v>
      </c>
      <c r="I136" s="4" t="s">
        <v>21</v>
      </c>
    </row>
    <row r="137" spans="1:9" x14ac:dyDescent="0.2">
      <c r="A137" s="4" t="s">
        <v>1551</v>
      </c>
      <c r="B137" s="1">
        <v>1.7</v>
      </c>
      <c r="C137" s="1" t="s">
        <v>18</v>
      </c>
      <c r="D137" s="1" t="str">
        <f>"51/330"</f>
        <v>51/330</v>
      </c>
      <c r="E137" s="1">
        <v>0.5</v>
      </c>
      <c r="F137" s="1" t="s">
        <v>1552</v>
      </c>
      <c r="G137" s="1" t="s">
        <v>1553</v>
      </c>
      <c r="H137" t="s">
        <v>10</v>
      </c>
      <c r="I137" s="4" t="s">
        <v>273</v>
      </c>
    </row>
    <row r="138" spans="1:9" x14ac:dyDescent="0.2">
      <c r="A138" s="4" t="s">
        <v>1571</v>
      </c>
      <c r="B138" s="1">
        <v>1.7</v>
      </c>
      <c r="C138" s="1" t="s">
        <v>18</v>
      </c>
      <c r="D138" s="1" t="str">
        <f>"51/330"</f>
        <v>51/330</v>
      </c>
      <c r="E138" s="1">
        <v>0.8</v>
      </c>
      <c r="F138" s="1" t="s">
        <v>1572</v>
      </c>
      <c r="G138" s="1" t="s">
        <v>1573</v>
      </c>
      <c r="H138" t="s">
        <v>20</v>
      </c>
      <c r="I138" s="4" t="s">
        <v>1574</v>
      </c>
    </row>
    <row r="139" spans="1:9" ht="28.5" x14ac:dyDescent="0.2">
      <c r="A139" s="4" t="s">
        <v>1612</v>
      </c>
      <c r="B139" s="1">
        <v>1.7</v>
      </c>
      <c r="C139" s="1" t="s">
        <v>18</v>
      </c>
      <c r="D139" s="1" t="str">
        <f>"51/330"</f>
        <v>51/330</v>
      </c>
      <c r="E139" s="1">
        <v>0.6</v>
      </c>
      <c r="F139" s="1" t="s">
        <v>1613</v>
      </c>
      <c r="G139" s="1" t="s">
        <v>1614</v>
      </c>
      <c r="H139" t="s">
        <v>20</v>
      </c>
      <c r="I139" s="4" t="s">
        <v>705</v>
      </c>
    </row>
    <row r="140" spans="1:9" x14ac:dyDescent="0.2">
      <c r="A140" s="4" t="s">
        <v>1623</v>
      </c>
      <c r="B140" s="1">
        <v>1.7</v>
      </c>
      <c r="C140" s="1" t="s">
        <v>7</v>
      </c>
      <c r="D140" s="1" t="str">
        <f>"95/267"</f>
        <v>95/267</v>
      </c>
      <c r="E140" s="1">
        <v>0.3</v>
      </c>
      <c r="F140" s="1" t="s">
        <v>1624</v>
      </c>
      <c r="G140" s="1" t="s">
        <v>1625</v>
      </c>
      <c r="H140" t="s">
        <v>55</v>
      </c>
      <c r="I140" s="4" t="s">
        <v>33</v>
      </c>
    </row>
    <row r="141" spans="1:9" x14ac:dyDescent="0.2">
      <c r="A141" s="4" t="s">
        <v>1629</v>
      </c>
      <c r="B141" s="1">
        <v>1.7</v>
      </c>
      <c r="C141" s="1" t="s">
        <v>18</v>
      </c>
      <c r="D141" s="1" t="str">
        <f>"51/330"</f>
        <v>51/330</v>
      </c>
      <c r="E141" s="1">
        <v>0.5</v>
      </c>
      <c r="F141" s="1" t="s">
        <v>1630</v>
      </c>
      <c r="G141" s="1" t="s">
        <v>1631</v>
      </c>
      <c r="H141" t="s">
        <v>15</v>
      </c>
      <c r="I141" s="4" t="s">
        <v>238</v>
      </c>
    </row>
    <row r="142" spans="1:9" ht="28.5" x14ac:dyDescent="0.2">
      <c r="A142" s="4" t="s">
        <v>171</v>
      </c>
      <c r="B142" s="1">
        <v>1.6</v>
      </c>
      <c r="C142" s="1" t="s">
        <v>7</v>
      </c>
      <c r="D142" s="1" t="str">
        <f>"54/125"</f>
        <v>54/125</v>
      </c>
      <c r="E142" s="1">
        <v>0</v>
      </c>
      <c r="F142" s="1" t="s">
        <v>172</v>
      </c>
      <c r="G142" s="1" t="s">
        <v>173</v>
      </c>
      <c r="H142" t="s">
        <v>80</v>
      </c>
      <c r="I142" s="4" t="s">
        <v>174</v>
      </c>
    </row>
    <row r="143" spans="1:9" x14ac:dyDescent="0.2">
      <c r="A143" s="4" t="s">
        <v>208</v>
      </c>
      <c r="B143" s="1">
        <v>1.6</v>
      </c>
      <c r="C143" s="1" t="s">
        <v>7</v>
      </c>
      <c r="D143" s="1" t="str">
        <f>"105/267"</f>
        <v>105/267</v>
      </c>
      <c r="E143" s="1">
        <v>0.3</v>
      </c>
      <c r="F143" s="1" t="s">
        <v>209</v>
      </c>
      <c r="G143" s="1" t="s">
        <v>210</v>
      </c>
      <c r="H143" t="s">
        <v>55</v>
      </c>
      <c r="I143" s="4" t="s">
        <v>33</v>
      </c>
    </row>
    <row r="144" spans="1:9" x14ac:dyDescent="0.2">
      <c r="A144" s="4" t="s">
        <v>393</v>
      </c>
      <c r="B144" s="1">
        <v>1.6</v>
      </c>
      <c r="C144" s="1" t="s">
        <v>7</v>
      </c>
      <c r="D144" s="1" t="str">
        <f>"105/267"</f>
        <v>105/267</v>
      </c>
      <c r="E144" s="1">
        <v>0.3</v>
      </c>
      <c r="F144" s="1" t="s">
        <v>394</v>
      </c>
      <c r="G144" s="1" t="s">
        <v>395</v>
      </c>
      <c r="H144" t="s">
        <v>15</v>
      </c>
      <c r="I144" s="4" t="s">
        <v>156</v>
      </c>
    </row>
    <row r="145" spans="1:9" x14ac:dyDescent="0.2">
      <c r="A145" s="4" t="s">
        <v>463</v>
      </c>
      <c r="B145" s="1">
        <v>1.6</v>
      </c>
      <c r="C145" s="1" t="s">
        <v>7</v>
      </c>
      <c r="D145" s="1" t="str">
        <f>"26/56"</f>
        <v>26/56</v>
      </c>
      <c r="E145" s="1">
        <v>0.4</v>
      </c>
      <c r="F145" s="1" t="s">
        <v>464</v>
      </c>
      <c r="G145" s="1" t="s">
        <v>465</v>
      </c>
      <c r="H145" t="s">
        <v>20</v>
      </c>
      <c r="I145" s="4" t="s">
        <v>72</v>
      </c>
    </row>
    <row r="146" spans="1:9" x14ac:dyDescent="0.2">
      <c r="A146" s="4" t="s">
        <v>569</v>
      </c>
      <c r="B146" s="1">
        <v>1.6</v>
      </c>
      <c r="C146" s="1" t="s">
        <v>18</v>
      </c>
      <c r="D146" s="1" t="str">
        <f>"62/330"</f>
        <v>62/330</v>
      </c>
      <c r="E146" s="1">
        <v>0.4</v>
      </c>
      <c r="F146" s="1" t="s">
        <v>570</v>
      </c>
      <c r="G146" s="1" t="s">
        <v>571</v>
      </c>
      <c r="H146" t="s">
        <v>572</v>
      </c>
      <c r="I146" s="4" t="s">
        <v>238</v>
      </c>
    </row>
    <row r="147" spans="1:9" ht="28.5" x14ac:dyDescent="0.2">
      <c r="A147" s="4" t="s">
        <v>630</v>
      </c>
      <c r="B147" s="1">
        <v>1.6</v>
      </c>
      <c r="C147" s="1" t="s">
        <v>7</v>
      </c>
      <c r="D147" s="1" t="str">
        <f>"54/125"</f>
        <v>54/125</v>
      </c>
      <c r="E147" s="1">
        <v>0.2</v>
      </c>
      <c r="F147" s="1" t="s">
        <v>631</v>
      </c>
      <c r="G147" s="1" t="s">
        <v>25</v>
      </c>
      <c r="H147" t="s">
        <v>108</v>
      </c>
      <c r="I147" s="4" t="s">
        <v>312</v>
      </c>
    </row>
    <row r="148" spans="1:9" x14ac:dyDescent="0.2">
      <c r="A148" s="4" t="s">
        <v>723</v>
      </c>
      <c r="B148" s="1">
        <v>1.6</v>
      </c>
      <c r="C148" s="1" t="s">
        <v>7</v>
      </c>
      <c r="D148" s="1" t="str">
        <f>"54/125"</f>
        <v>54/125</v>
      </c>
      <c r="E148" s="1">
        <v>0.5</v>
      </c>
      <c r="F148" s="1" t="s">
        <v>724</v>
      </c>
      <c r="G148" s="1" t="s">
        <v>25</v>
      </c>
      <c r="H148" t="s">
        <v>20</v>
      </c>
      <c r="I148" s="4" t="s">
        <v>725</v>
      </c>
    </row>
    <row r="149" spans="1:9" x14ac:dyDescent="0.2">
      <c r="A149" s="4" t="s">
        <v>763</v>
      </c>
      <c r="B149" s="1">
        <v>1.6</v>
      </c>
      <c r="C149" s="1" t="s">
        <v>18</v>
      </c>
      <c r="D149" s="1" t="str">
        <f>"62/330"</f>
        <v>62/330</v>
      </c>
      <c r="E149" s="1">
        <v>0.6</v>
      </c>
      <c r="F149" s="1" t="s">
        <v>764</v>
      </c>
      <c r="G149" s="1" t="s">
        <v>764</v>
      </c>
      <c r="H149" t="s">
        <v>20</v>
      </c>
      <c r="I149" s="4" t="s">
        <v>33</v>
      </c>
    </row>
    <row r="150" spans="1:9" x14ac:dyDescent="0.2">
      <c r="A150" s="4" t="s">
        <v>775</v>
      </c>
      <c r="B150" s="1">
        <v>1.6</v>
      </c>
      <c r="C150" s="1" t="s">
        <v>23</v>
      </c>
      <c r="D150" s="1" t="str">
        <f>"67/107"</f>
        <v>67/107</v>
      </c>
      <c r="E150" s="1">
        <v>0.1</v>
      </c>
      <c r="F150" s="1" t="s">
        <v>776</v>
      </c>
      <c r="G150" s="1" t="s">
        <v>25</v>
      </c>
      <c r="H150" t="s">
        <v>108</v>
      </c>
      <c r="I150" s="4" t="s">
        <v>777</v>
      </c>
    </row>
    <row r="151" spans="1:9" x14ac:dyDescent="0.2">
      <c r="A151" s="4" t="s">
        <v>971</v>
      </c>
      <c r="B151" s="1">
        <v>1.6</v>
      </c>
      <c r="C151" s="1" t="s">
        <v>7</v>
      </c>
      <c r="D151" s="1" t="str">
        <f>"105/267"</f>
        <v>105/267</v>
      </c>
      <c r="E151" s="1">
        <v>0.2</v>
      </c>
      <c r="F151" s="1" t="s">
        <v>972</v>
      </c>
      <c r="G151" s="1" t="s">
        <v>973</v>
      </c>
      <c r="H151" t="s">
        <v>108</v>
      </c>
      <c r="I151" s="4" t="s">
        <v>312</v>
      </c>
    </row>
    <row r="152" spans="1:9" ht="28.5" x14ac:dyDescent="0.2">
      <c r="A152" s="4" t="s">
        <v>1271</v>
      </c>
      <c r="B152" s="1">
        <v>1.6</v>
      </c>
      <c r="C152" s="1" t="s">
        <v>18</v>
      </c>
      <c r="D152" s="1" t="str">
        <f>"62/330"</f>
        <v>62/330</v>
      </c>
      <c r="E152" s="1">
        <v>0.5</v>
      </c>
      <c r="F152" s="1" t="s">
        <v>1272</v>
      </c>
      <c r="G152" s="1" t="s">
        <v>1273</v>
      </c>
      <c r="H152" t="s">
        <v>116</v>
      </c>
      <c r="I152" s="4" t="s">
        <v>117</v>
      </c>
    </row>
    <row r="153" spans="1:9" x14ac:dyDescent="0.2">
      <c r="A153" s="4" t="s">
        <v>1318</v>
      </c>
      <c r="B153" s="1">
        <v>1.6</v>
      </c>
      <c r="C153" s="1" t="s">
        <v>18</v>
      </c>
      <c r="D153" s="1" t="str">
        <f>"62/330"</f>
        <v>62/330</v>
      </c>
      <c r="E153" s="1">
        <v>0.6</v>
      </c>
      <c r="F153" s="1" t="s">
        <v>1319</v>
      </c>
      <c r="G153" s="1" t="s">
        <v>1320</v>
      </c>
      <c r="H153" t="s">
        <v>20</v>
      </c>
      <c r="I153" s="4" t="s">
        <v>132</v>
      </c>
    </row>
    <row r="154" spans="1:9" x14ac:dyDescent="0.2">
      <c r="A154" s="4" t="s">
        <v>1620</v>
      </c>
      <c r="B154" s="1">
        <v>1.6</v>
      </c>
      <c r="C154" s="1" t="s">
        <v>7</v>
      </c>
      <c r="D154" s="1" t="str">
        <f>"54/125"</f>
        <v>54/125</v>
      </c>
      <c r="E154" s="1">
        <v>0.2</v>
      </c>
      <c r="F154" s="1" t="s">
        <v>1621</v>
      </c>
      <c r="G154" s="1" t="s">
        <v>1622</v>
      </c>
      <c r="H154" t="s">
        <v>15</v>
      </c>
      <c r="I154" s="4" t="s">
        <v>156</v>
      </c>
    </row>
    <row r="155" spans="1:9" x14ac:dyDescent="0.2">
      <c r="A155" s="4" t="s">
        <v>1668</v>
      </c>
      <c r="B155" s="1">
        <v>1.6</v>
      </c>
      <c r="C155" s="1" t="s">
        <v>7</v>
      </c>
      <c r="D155" s="1" t="str">
        <f>"105/267"</f>
        <v>105/267</v>
      </c>
      <c r="E155" s="1">
        <v>0.2</v>
      </c>
      <c r="F155" s="1" t="s">
        <v>1669</v>
      </c>
      <c r="G155" s="1" t="s">
        <v>1670</v>
      </c>
      <c r="H155" t="s">
        <v>55</v>
      </c>
      <c r="I155" s="4" t="s">
        <v>33</v>
      </c>
    </row>
    <row r="156" spans="1:9" ht="28.5" x14ac:dyDescent="0.2">
      <c r="A156" s="4" t="s">
        <v>110</v>
      </c>
      <c r="B156" s="1">
        <v>1.5</v>
      </c>
      <c r="C156" s="1" t="s">
        <v>7</v>
      </c>
      <c r="D156" s="1" t="str">
        <f>"113/267"</f>
        <v>113/267</v>
      </c>
      <c r="E156" s="1">
        <v>0.2</v>
      </c>
      <c r="F156" s="1" t="s">
        <v>111</v>
      </c>
      <c r="G156" s="1" t="s">
        <v>112</v>
      </c>
      <c r="H156" t="s">
        <v>20</v>
      </c>
      <c r="I156" s="4" t="s">
        <v>33</v>
      </c>
    </row>
    <row r="157" spans="1:9" x14ac:dyDescent="0.2">
      <c r="A157" s="4" t="s">
        <v>160</v>
      </c>
      <c r="B157" s="1">
        <v>1.5</v>
      </c>
      <c r="C157" s="1" t="s">
        <v>7</v>
      </c>
      <c r="D157" s="1" t="str">
        <f>"58/125"</f>
        <v>58/125</v>
      </c>
      <c r="E157" s="1">
        <v>0.1</v>
      </c>
      <c r="F157" s="1" t="s">
        <v>161</v>
      </c>
      <c r="G157" s="1" t="s">
        <v>162</v>
      </c>
      <c r="H157" t="s">
        <v>55</v>
      </c>
      <c r="I157" s="4" t="s">
        <v>21</v>
      </c>
    </row>
    <row r="158" spans="1:9" x14ac:dyDescent="0.2">
      <c r="A158" s="4" t="s">
        <v>193</v>
      </c>
      <c r="B158" s="1">
        <v>1.5</v>
      </c>
      <c r="C158" s="1" t="s">
        <v>7</v>
      </c>
      <c r="D158" s="1" t="str">
        <f>"113/267"</f>
        <v>113/267</v>
      </c>
      <c r="E158" s="1">
        <v>0.4</v>
      </c>
      <c r="F158" s="1" t="s">
        <v>194</v>
      </c>
      <c r="G158" s="1" t="s">
        <v>195</v>
      </c>
      <c r="H158" t="s">
        <v>20</v>
      </c>
      <c r="I158" s="4" t="s">
        <v>72</v>
      </c>
    </row>
    <row r="159" spans="1:9" x14ac:dyDescent="0.2">
      <c r="A159" s="4" t="s">
        <v>781</v>
      </c>
      <c r="B159" s="1">
        <v>1.5</v>
      </c>
      <c r="C159" s="1" t="s">
        <v>18</v>
      </c>
      <c r="D159" s="1" t="str">
        <f>"66/330"</f>
        <v>66/330</v>
      </c>
      <c r="E159" s="1">
        <v>0.7</v>
      </c>
      <c r="F159" s="1" t="s">
        <v>782</v>
      </c>
      <c r="G159" s="1" t="s">
        <v>783</v>
      </c>
      <c r="H159" t="s">
        <v>55</v>
      </c>
      <c r="I159" s="4" t="s">
        <v>56</v>
      </c>
    </row>
    <row r="160" spans="1:9" x14ac:dyDescent="0.2">
      <c r="A160" s="4" t="s">
        <v>861</v>
      </c>
      <c r="B160" s="1">
        <v>1.5</v>
      </c>
      <c r="C160" s="1" t="s">
        <v>7</v>
      </c>
      <c r="D160" s="1" t="str">
        <f>"58/125"</f>
        <v>58/125</v>
      </c>
      <c r="E160" s="1">
        <v>0.2</v>
      </c>
      <c r="F160" s="1" t="s">
        <v>862</v>
      </c>
      <c r="G160" s="1" t="s">
        <v>863</v>
      </c>
      <c r="H160" t="s">
        <v>108</v>
      </c>
      <c r="I160" s="4" t="s">
        <v>109</v>
      </c>
    </row>
    <row r="161" spans="1:9" x14ac:dyDescent="0.2">
      <c r="A161" s="4" t="s">
        <v>890</v>
      </c>
      <c r="B161" s="1">
        <v>1.5</v>
      </c>
      <c r="C161" s="1" t="s">
        <v>18</v>
      </c>
      <c r="D161" s="1" t="str">
        <f>"66/330"</f>
        <v>66/330</v>
      </c>
      <c r="E161" s="1">
        <v>0.3</v>
      </c>
      <c r="F161" s="1" t="s">
        <v>891</v>
      </c>
      <c r="G161" s="1" t="s">
        <v>892</v>
      </c>
      <c r="H161" t="s">
        <v>15</v>
      </c>
      <c r="I161" s="4" t="s">
        <v>238</v>
      </c>
    </row>
    <row r="162" spans="1:9" x14ac:dyDescent="0.2">
      <c r="A162" s="4" t="s">
        <v>909</v>
      </c>
      <c r="B162" s="1">
        <v>1.5</v>
      </c>
      <c r="C162" s="1" t="s">
        <v>18</v>
      </c>
      <c r="D162" s="1" t="str">
        <f>"66/330"</f>
        <v>66/330</v>
      </c>
      <c r="E162" s="1">
        <v>1</v>
      </c>
      <c r="F162" s="1" t="s">
        <v>910</v>
      </c>
      <c r="G162" s="1" t="s">
        <v>911</v>
      </c>
      <c r="H162" t="s">
        <v>63</v>
      </c>
      <c r="I162" s="4" t="s">
        <v>33</v>
      </c>
    </row>
    <row r="163" spans="1:9" ht="28.5" x14ac:dyDescent="0.2">
      <c r="A163" s="4" t="s">
        <v>1098</v>
      </c>
      <c r="B163" s="1">
        <v>1.5</v>
      </c>
      <c r="C163" s="1" t="s">
        <v>18</v>
      </c>
      <c r="D163" s="1" t="str">
        <f>"66/330"</f>
        <v>66/330</v>
      </c>
      <c r="E163" s="1">
        <v>0.3</v>
      </c>
      <c r="F163" s="1" t="s">
        <v>1099</v>
      </c>
      <c r="G163" s="1" t="s">
        <v>1099</v>
      </c>
      <c r="H163" t="s">
        <v>20</v>
      </c>
      <c r="I163" s="4" t="s">
        <v>459</v>
      </c>
    </row>
    <row r="164" spans="1:9" x14ac:dyDescent="0.2">
      <c r="A164" s="4" t="s">
        <v>1150</v>
      </c>
      <c r="B164" s="1">
        <v>1.5</v>
      </c>
      <c r="C164" s="1" t="s">
        <v>23</v>
      </c>
      <c r="D164" s="1" t="str">
        <f>"75/107"</f>
        <v>75/107</v>
      </c>
      <c r="E164" s="1">
        <v>0.9</v>
      </c>
      <c r="F164" s="1" t="s">
        <v>1151</v>
      </c>
      <c r="G164" s="1" t="s">
        <v>1152</v>
      </c>
      <c r="H164" t="s">
        <v>20</v>
      </c>
      <c r="I164" s="4" t="s">
        <v>47</v>
      </c>
    </row>
    <row r="165" spans="1:9" x14ac:dyDescent="0.2">
      <c r="A165" s="4" t="s">
        <v>1383</v>
      </c>
      <c r="B165" s="1">
        <v>1.5</v>
      </c>
      <c r="C165" s="1" t="s">
        <v>7</v>
      </c>
      <c r="D165" s="1" t="str">
        <f>"113/267"</f>
        <v>113/267</v>
      </c>
      <c r="E165" s="1">
        <v>0.5</v>
      </c>
      <c r="F165" s="1" t="s">
        <v>1384</v>
      </c>
      <c r="G165" s="1" t="s">
        <v>1385</v>
      </c>
      <c r="H165" t="s">
        <v>55</v>
      </c>
      <c r="I165" s="4" t="s">
        <v>33</v>
      </c>
    </row>
    <row r="166" spans="1:9" x14ac:dyDescent="0.2">
      <c r="A166" s="4" t="s">
        <v>1398</v>
      </c>
      <c r="B166" s="1">
        <v>1.5</v>
      </c>
      <c r="C166" s="1" t="s">
        <v>7</v>
      </c>
      <c r="D166" s="1" t="str">
        <f>"58/125"</f>
        <v>58/125</v>
      </c>
      <c r="E166" s="1">
        <v>0.5</v>
      </c>
      <c r="F166" s="1" t="s">
        <v>1399</v>
      </c>
      <c r="G166" s="1" t="s">
        <v>1400</v>
      </c>
      <c r="H166" t="s">
        <v>55</v>
      </c>
      <c r="I166" s="4" t="s">
        <v>1401</v>
      </c>
    </row>
    <row r="167" spans="1:9" ht="28.5" x14ac:dyDescent="0.2">
      <c r="A167" s="4" t="s">
        <v>1539</v>
      </c>
      <c r="B167" s="1">
        <v>1.5</v>
      </c>
      <c r="C167" s="1" t="s">
        <v>7</v>
      </c>
      <c r="D167" s="1" t="str">
        <f>"58/125"</f>
        <v>58/125</v>
      </c>
      <c r="E167" s="1">
        <v>0.4</v>
      </c>
      <c r="F167" s="1" t="s">
        <v>1540</v>
      </c>
      <c r="G167" s="1" t="s">
        <v>25</v>
      </c>
      <c r="H167" t="s">
        <v>332</v>
      </c>
      <c r="I167" s="4" t="s">
        <v>142</v>
      </c>
    </row>
    <row r="168" spans="1:9" ht="28.5" x14ac:dyDescent="0.2">
      <c r="A168" s="4" t="s">
        <v>1578</v>
      </c>
      <c r="B168" s="1">
        <v>1.5</v>
      </c>
      <c r="C168" s="1" t="s">
        <v>18</v>
      </c>
      <c r="D168" s="1" t="str">
        <f>"66/330"</f>
        <v>66/330</v>
      </c>
      <c r="E168" s="1">
        <v>0.5</v>
      </c>
      <c r="F168" s="1" t="s">
        <v>1579</v>
      </c>
      <c r="G168" s="1" t="s">
        <v>1580</v>
      </c>
      <c r="H168" t="s">
        <v>10</v>
      </c>
      <c r="I168" s="4" t="s">
        <v>16</v>
      </c>
    </row>
    <row r="169" spans="1:9" x14ac:dyDescent="0.2">
      <c r="A169" s="4" t="s">
        <v>1641</v>
      </c>
      <c r="B169" s="1">
        <v>1.5</v>
      </c>
      <c r="C169" s="1" t="s">
        <v>7</v>
      </c>
      <c r="D169" s="1" t="str">
        <f>"113/267"</f>
        <v>113/267</v>
      </c>
      <c r="E169" s="1">
        <v>0.7</v>
      </c>
      <c r="F169" s="1" t="s">
        <v>1642</v>
      </c>
      <c r="G169" s="1" t="s">
        <v>1643</v>
      </c>
      <c r="H169" t="s">
        <v>10</v>
      </c>
      <c r="I169" s="4" t="s">
        <v>273</v>
      </c>
    </row>
    <row r="170" spans="1:9" x14ac:dyDescent="0.2">
      <c r="A170" s="4" t="s">
        <v>118</v>
      </c>
      <c r="B170" s="1">
        <v>1.4</v>
      </c>
      <c r="C170" s="1" t="s">
        <v>23</v>
      </c>
      <c r="D170" s="1" t="str">
        <f>"64/125"</f>
        <v>64/125</v>
      </c>
      <c r="E170" s="1">
        <v>0.4</v>
      </c>
      <c r="F170" s="1" t="s">
        <v>119</v>
      </c>
      <c r="G170" s="1" t="s">
        <v>120</v>
      </c>
      <c r="H170" t="s">
        <v>55</v>
      </c>
      <c r="I170" s="4" t="s">
        <v>56</v>
      </c>
    </row>
    <row r="171" spans="1:9" x14ac:dyDescent="0.2">
      <c r="A171" s="4" t="s">
        <v>157</v>
      </c>
      <c r="B171" s="1">
        <v>1.4</v>
      </c>
      <c r="C171" s="1" t="s">
        <v>23</v>
      </c>
      <c r="D171" s="1" t="str">
        <f>"64/125"</f>
        <v>64/125</v>
      </c>
      <c r="E171" s="1">
        <v>0.7</v>
      </c>
      <c r="F171" s="1" t="s">
        <v>158</v>
      </c>
      <c r="G171" s="1" t="s">
        <v>159</v>
      </c>
      <c r="H171" t="s">
        <v>88</v>
      </c>
      <c r="I171" s="4" t="s">
        <v>157</v>
      </c>
    </row>
    <row r="172" spans="1:9" x14ac:dyDescent="0.2">
      <c r="A172" s="4" t="s">
        <v>217</v>
      </c>
      <c r="B172" s="1">
        <v>1.4</v>
      </c>
      <c r="C172" s="1" t="s">
        <v>18</v>
      </c>
      <c r="D172" s="1" t="str">
        <f>"71/330"</f>
        <v>71/330</v>
      </c>
      <c r="E172" s="1">
        <v>0.6</v>
      </c>
      <c r="F172" s="1" t="s">
        <v>218</v>
      </c>
      <c r="G172" s="1" t="s">
        <v>219</v>
      </c>
      <c r="H172" t="s">
        <v>10</v>
      </c>
      <c r="I172" s="4" t="s">
        <v>11</v>
      </c>
    </row>
    <row r="173" spans="1:9" x14ac:dyDescent="0.2">
      <c r="A173" s="4" t="s">
        <v>220</v>
      </c>
      <c r="B173" s="1">
        <v>1.4</v>
      </c>
      <c r="C173" s="1" t="s">
        <v>18</v>
      </c>
      <c r="D173" s="1" t="str">
        <f>"71/330"</f>
        <v>71/330</v>
      </c>
      <c r="E173" s="1">
        <v>0.3</v>
      </c>
      <c r="F173" s="1" t="s">
        <v>221</v>
      </c>
      <c r="G173" s="1" t="s">
        <v>222</v>
      </c>
      <c r="H173" t="s">
        <v>223</v>
      </c>
      <c r="I173" s="4" t="s">
        <v>224</v>
      </c>
    </row>
    <row r="174" spans="1:9" x14ac:dyDescent="0.2">
      <c r="A174" s="4" t="s">
        <v>288</v>
      </c>
      <c r="B174" s="1">
        <v>1.4</v>
      </c>
      <c r="C174" s="1" t="s">
        <v>7</v>
      </c>
      <c r="D174" s="1" t="str">
        <f>"121/267"</f>
        <v>121/267</v>
      </c>
      <c r="E174" s="1">
        <v>0.2</v>
      </c>
      <c r="F174" s="1" t="s">
        <v>289</v>
      </c>
      <c r="G174" s="1" t="s">
        <v>290</v>
      </c>
      <c r="H174" t="s">
        <v>71</v>
      </c>
      <c r="I174" s="4" t="s">
        <v>291</v>
      </c>
    </row>
    <row r="175" spans="1:9" x14ac:dyDescent="0.2">
      <c r="A175" s="4" t="s">
        <v>316</v>
      </c>
      <c r="B175" s="1">
        <v>1.4</v>
      </c>
      <c r="C175" s="1" t="s">
        <v>18</v>
      </c>
      <c r="D175" s="1" t="str">
        <f>"71/330"</f>
        <v>71/330</v>
      </c>
      <c r="E175" s="1">
        <v>0.9</v>
      </c>
      <c r="F175" s="1" t="s">
        <v>317</v>
      </c>
      <c r="G175" s="1" t="s">
        <v>318</v>
      </c>
      <c r="H175" t="s">
        <v>10</v>
      </c>
      <c r="I175" s="4" t="s">
        <v>273</v>
      </c>
    </row>
    <row r="176" spans="1:9" x14ac:dyDescent="0.2">
      <c r="A176" s="4" t="s">
        <v>431</v>
      </c>
      <c r="B176" s="1">
        <v>1.4</v>
      </c>
      <c r="C176" s="1" t="s">
        <v>18</v>
      </c>
      <c r="D176" s="1" t="str">
        <f>"71/330"</f>
        <v>71/330</v>
      </c>
      <c r="E176" s="1">
        <v>0.3</v>
      </c>
      <c r="F176" s="1" t="s">
        <v>432</v>
      </c>
      <c r="G176" s="1" t="s">
        <v>433</v>
      </c>
      <c r="H176" t="s">
        <v>108</v>
      </c>
      <c r="I176" s="4" t="s">
        <v>434</v>
      </c>
    </row>
    <row r="177" spans="1:9" x14ac:dyDescent="0.2">
      <c r="A177" s="4" t="s">
        <v>503</v>
      </c>
      <c r="B177" s="1">
        <v>1.4</v>
      </c>
      <c r="C177" s="1" t="s">
        <v>18</v>
      </c>
      <c r="D177" s="1" t="str">
        <f>"71/330"</f>
        <v>71/330</v>
      </c>
      <c r="E177" s="1">
        <v>0.3</v>
      </c>
      <c r="F177" s="1" t="s">
        <v>504</v>
      </c>
      <c r="G177" s="1" t="s">
        <v>505</v>
      </c>
      <c r="H177" t="s">
        <v>15</v>
      </c>
      <c r="I177" s="4" t="s">
        <v>156</v>
      </c>
    </row>
    <row r="178" spans="1:9" x14ac:dyDescent="0.2">
      <c r="A178" s="4" t="s">
        <v>732</v>
      </c>
      <c r="B178" s="1">
        <v>1.4</v>
      </c>
      <c r="C178" s="1" t="s">
        <v>18</v>
      </c>
      <c r="D178" s="1" t="str">
        <f>"71/330"</f>
        <v>71/330</v>
      </c>
      <c r="E178" s="1">
        <v>0.6</v>
      </c>
      <c r="F178" s="1" t="s">
        <v>733</v>
      </c>
      <c r="G178" s="1" t="s">
        <v>734</v>
      </c>
      <c r="H178" t="s">
        <v>108</v>
      </c>
      <c r="I178" s="4" t="s">
        <v>735</v>
      </c>
    </row>
    <row r="179" spans="1:9" x14ac:dyDescent="0.2">
      <c r="A179" s="4" t="s">
        <v>802</v>
      </c>
      <c r="B179" s="1">
        <v>1.4</v>
      </c>
      <c r="C179" s="1" t="s">
        <v>18</v>
      </c>
      <c r="D179" s="1" t="str">
        <f>"71/330"</f>
        <v>71/330</v>
      </c>
      <c r="E179" s="1">
        <v>0.2</v>
      </c>
      <c r="F179" s="1" t="s">
        <v>803</v>
      </c>
      <c r="G179" s="1" t="s">
        <v>804</v>
      </c>
      <c r="H179" t="s">
        <v>10</v>
      </c>
      <c r="I179" s="4" t="s">
        <v>273</v>
      </c>
    </row>
    <row r="180" spans="1:9" ht="28.5" x14ac:dyDescent="0.2">
      <c r="A180" s="4" t="s">
        <v>840</v>
      </c>
      <c r="B180" s="1">
        <v>1.4</v>
      </c>
      <c r="C180" s="1" t="s">
        <v>18</v>
      </c>
      <c r="D180" s="1" t="str">
        <f>"71/330"</f>
        <v>71/330</v>
      </c>
      <c r="E180" s="1">
        <v>0.4</v>
      </c>
      <c r="F180" s="1" t="s">
        <v>841</v>
      </c>
      <c r="G180" s="1" t="s">
        <v>842</v>
      </c>
      <c r="H180" t="s">
        <v>20</v>
      </c>
      <c r="I180" s="4" t="s">
        <v>705</v>
      </c>
    </row>
    <row r="181" spans="1:9" x14ac:dyDescent="0.2">
      <c r="A181" s="4" t="s">
        <v>855</v>
      </c>
      <c r="B181" s="1">
        <v>1.4</v>
      </c>
      <c r="C181" s="1" t="s">
        <v>23</v>
      </c>
      <c r="D181" s="1" t="str">
        <f>"36/53"</f>
        <v>36/53</v>
      </c>
      <c r="E181" s="1">
        <v>0.2</v>
      </c>
      <c r="F181" s="1" t="s">
        <v>856</v>
      </c>
      <c r="G181" s="1" t="s">
        <v>857</v>
      </c>
      <c r="H181" t="s">
        <v>15</v>
      </c>
      <c r="I181" s="4" t="s">
        <v>405</v>
      </c>
    </row>
    <row r="182" spans="1:9" ht="28.5" x14ac:dyDescent="0.2">
      <c r="A182" s="4" t="s">
        <v>887</v>
      </c>
      <c r="B182" s="1">
        <v>1.4</v>
      </c>
      <c r="C182" s="1" t="s">
        <v>23</v>
      </c>
      <c r="D182" s="1" t="str">
        <f>"64/125"</f>
        <v>64/125</v>
      </c>
      <c r="E182" s="1">
        <v>0.4</v>
      </c>
      <c r="F182" s="1" t="s">
        <v>888</v>
      </c>
      <c r="G182" s="1" t="s">
        <v>889</v>
      </c>
      <c r="H182" t="s">
        <v>20</v>
      </c>
      <c r="I182" s="4" t="s">
        <v>33</v>
      </c>
    </row>
    <row r="183" spans="1:9" x14ac:dyDescent="0.2">
      <c r="A183" s="4" t="s">
        <v>1113</v>
      </c>
      <c r="B183" s="1">
        <v>1.4</v>
      </c>
      <c r="C183" s="1" t="s">
        <v>7</v>
      </c>
      <c r="D183" s="1" t="str">
        <f>"121/267"</f>
        <v>121/267</v>
      </c>
      <c r="E183" s="1">
        <v>0.3</v>
      </c>
      <c r="F183" s="1" t="s">
        <v>1114</v>
      </c>
      <c r="G183" s="1" t="s">
        <v>1115</v>
      </c>
      <c r="H183" t="s">
        <v>332</v>
      </c>
      <c r="I183" s="4" t="s">
        <v>544</v>
      </c>
    </row>
    <row r="184" spans="1:9" ht="28.5" x14ac:dyDescent="0.2">
      <c r="A184" s="4" t="s">
        <v>1129</v>
      </c>
      <c r="B184" s="1">
        <v>1.4</v>
      </c>
      <c r="C184" s="1" t="s">
        <v>23</v>
      </c>
      <c r="D184" s="1" t="str">
        <f>"64/125"</f>
        <v>64/125</v>
      </c>
      <c r="E184" s="1">
        <v>0.2</v>
      </c>
      <c r="F184" s="1" t="s">
        <v>1130</v>
      </c>
      <c r="G184" s="1" t="s">
        <v>1130</v>
      </c>
      <c r="H184" t="s">
        <v>20</v>
      </c>
      <c r="I184" s="4" t="s">
        <v>142</v>
      </c>
    </row>
    <row r="185" spans="1:9" x14ac:dyDescent="0.2">
      <c r="A185" s="4" t="s">
        <v>1196</v>
      </c>
      <c r="B185" s="1">
        <v>1.4</v>
      </c>
      <c r="C185" s="1" t="s">
        <v>18</v>
      </c>
      <c r="D185" s="1" t="str">
        <f>"71/330"</f>
        <v>71/330</v>
      </c>
      <c r="E185" s="1">
        <v>0.4</v>
      </c>
      <c r="F185" s="1" t="s">
        <v>1197</v>
      </c>
      <c r="G185" s="1" t="s">
        <v>1197</v>
      </c>
      <c r="H185" t="s">
        <v>20</v>
      </c>
      <c r="I185" s="4" t="s">
        <v>1198</v>
      </c>
    </row>
    <row r="186" spans="1:9" x14ac:dyDescent="0.2">
      <c r="A186" s="4" t="s">
        <v>1305</v>
      </c>
      <c r="B186" s="1">
        <v>1.4</v>
      </c>
      <c r="C186" s="1" t="s">
        <v>18</v>
      </c>
      <c r="D186" s="1" t="str">
        <f>"71/330"</f>
        <v>71/330</v>
      </c>
      <c r="E186" s="1">
        <v>0.6</v>
      </c>
      <c r="F186" s="1" t="s">
        <v>1306</v>
      </c>
      <c r="G186" s="1" t="s">
        <v>1307</v>
      </c>
      <c r="H186" t="s">
        <v>26</v>
      </c>
      <c r="I186" s="4" t="s">
        <v>1308</v>
      </c>
    </row>
    <row r="187" spans="1:9" x14ac:dyDescent="0.2">
      <c r="A187" s="4" t="s">
        <v>1414</v>
      </c>
      <c r="B187" s="1">
        <v>1.4</v>
      </c>
      <c r="C187" s="1" t="s">
        <v>7</v>
      </c>
      <c r="D187" s="1" t="str">
        <f>"121/267"</f>
        <v>121/267</v>
      </c>
      <c r="E187" s="1">
        <v>0.5</v>
      </c>
      <c r="F187" s="1" t="s">
        <v>1415</v>
      </c>
      <c r="G187" s="1" t="s">
        <v>1416</v>
      </c>
      <c r="H187" t="s">
        <v>55</v>
      </c>
      <c r="I187" s="4" t="s">
        <v>1417</v>
      </c>
    </row>
    <row r="188" spans="1:9" x14ac:dyDescent="0.2">
      <c r="A188" s="4" t="s">
        <v>1422</v>
      </c>
      <c r="B188" s="1">
        <v>1.4</v>
      </c>
      <c r="C188" s="1" t="s">
        <v>23</v>
      </c>
      <c r="D188" s="1" t="str">
        <f>"64/125"</f>
        <v>64/125</v>
      </c>
      <c r="E188" s="1">
        <v>0.8</v>
      </c>
      <c r="F188" s="1" t="s">
        <v>1423</v>
      </c>
      <c r="G188" s="1" t="s">
        <v>1424</v>
      </c>
      <c r="H188" t="s">
        <v>15</v>
      </c>
      <c r="I188" s="4" t="s">
        <v>33</v>
      </c>
    </row>
    <row r="189" spans="1:9" ht="28.5" x14ac:dyDescent="0.2">
      <c r="A189" s="4" t="s">
        <v>1525</v>
      </c>
      <c r="B189" s="1">
        <v>1.4</v>
      </c>
      <c r="C189" s="1" t="s">
        <v>18</v>
      </c>
      <c r="D189" s="1" t="str">
        <f>"71/330"</f>
        <v>71/330</v>
      </c>
      <c r="E189" s="1">
        <v>0.4</v>
      </c>
      <c r="F189" s="1" t="s">
        <v>1526</v>
      </c>
      <c r="G189" s="1" t="s">
        <v>1527</v>
      </c>
      <c r="H189" t="s">
        <v>246</v>
      </c>
      <c r="I189" s="4" t="s">
        <v>1528</v>
      </c>
    </row>
    <row r="190" spans="1:9" x14ac:dyDescent="0.2">
      <c r="A190" s="4" t="s">
        <v>1618</v>
      </c>
      <c r="B190" s="1">
        <v>1.4</v>
      </c>
      <c r="C190" s="1" t="s">
        <v>18</v>
      </c>
      <c r="D190" s="1" t="str">
        <f>"71/330"</f>
        <v>71/330</v>
      </c>
      <c r="E190" s="1">
        <v>0.4</v>
      </c>
      <c r="F190" s="1" t="s">
        <v>1619</v>
      </c>
      <c r="G190" s="1" t="s">
        <v>1619</v>
      </c>
      <c r="H190" t="s">
        <v>20</v>
      </c>
      <c r="I190" s="4" t="s">
        <v>1198</v>
      </c>
    </row>
    <row r="191" spans="1:9" x14ac:dyDescent="0.2">
      <c r="A191" s="4" t="s">
        <v>1635</v>
      </c>
      <c r="B191" s="1">
        <v>1.4</v>
      </c>
      <c r="C191" s="1" t="s">
        <v>7</v>
      </c>
      <c r="D191" s="1" t="str">
        <f>"121/267"</f>
        <v>121/267</v>
      </c>
      <c r="E191" s="1">
        <v>0.2</v>
      </c>
      <c r="F191" s="1" t="s">
        <v>1636</v>
      </c>
      <c r="G191" s="1" t="s">
        <v>1637</v>
      </c>
      <c r="H191" t="s">
        <v>412</v>
      </c>
      <c r="I191" s="4" t="s">
        <v>413</v>
      </c>
    </row>
    <row r="192" spans="1:9" x14ac:dyDescent="0.2">
      <c r="A192" s="4" t="s">
        <v>48</v>
      </c>
      <c r="B192" s="1">
        <v>1.3</v>
      </c>
      <c r="C192" s="1" t="s">
        <v>7</v>
      </c>
      <c r="D192" s="1" t="str">
        <f>"84/330"</f>
        <v>84/330</v>
      </c>
      <c r="E192" s="1">
        <v>0.4</v>
      </c>
      <c r="F192" s="1" t="s">
        <v>49</v>
      </c>
      <c r="G192" s="1" t="s">
        <v>50</v>
      </c>
      <c r="H192" t="s">
        <v>20</v>
      </c>
      <c r="I192" s="4" t="s">
        <v>51</v>
      </c>
    </row>
    <row r="193" spans="1:9" x14ac:dyDescent="0.2">
      <c r="A193" s="4" t="s">
        <v>77</v>
      </c>
      <c r="B193" s="1">
        <v>1.3</v>
      </c>
      <c r="C193" s="1" t="s">
        <v>23</v>
      </c>
      <c r="D193" s="1" t="str">
        <f>"70/125"</f>
        <v>70/125</v>
      </c>
      <c r="E193" s="1">
        <v>0.3</v>
      </c>
      <c r="F193" s="1" t="s">
        <v>78</v>
      </c>
      <c r="G193" s="1" t="s">
        <v>79</v>
      </c>
      <c r="H193" t="s">
        <v>80</v>
      </c>
      <c r="I193" s="4" t="s">
        <v>33</v>
      </c>
    </row>
    <row r="194" spans="1:9" x14ac:dyDescent="0.2">
      <c r="A194" s="4" t="s">
        <v>124</v>
      </c>
      <c r="B194" s="1">
        <v>1.3</v>
      </c>
      <c r="C194" s="1" t="s">
        <v>23</v>
      </c>
      <c r="D194" s="1" t="str">
        <f>"134/267"</f>
        <v>134/267</v>
      </c>
      <c r="E194" s="1">
        <v>0.1</v>
      </c>
      <c r="F194" s="1" t="s">
        <v>125</v>
      </c>
      <c r="G194" s="1" t="s">
        <v>126</v>
      </c>
      <c r="H194" t="s">
        <v>20</v>
      </c>
      <c r="I194" s="4" t="s">
        <v>84</v>
      </c>
    </row>
    <row r="195" spans="1:9" x14ac:dyDescent="0.2">
      <c r="A195" s="4" t="s">
        <v>143</v>
      </c>
      <c r="B195" s="1">
        <v>1.3</v>
      </c>
      <c r="C195" s="1" t="s">
        <v>23</v>
      </c>
      <c r="D195" s="1" t="str">
        <f>"70/125"</f>
        <v>70/125</v>
      </c>
      <c r="E195" s="1">
        <v>0.2</v>
      </c>
      <c r="F195" s="1" t="s">
        <v>144</v>
      </c>
      <c r="G195" s="1" t="s">
        <v>145</v>
      </c>
      <c r="H195" t="s">
        <v>15</v>
      </c>
      <c r="I195" s="4" t="s">
        <v>33</v>
      </c>
    </row>
    <row r="196" spans="1:9" ht="28.5" x14ac:dyDescent="0.2">
      <c r="A196" s="4" t="s">
        <v>342</v>
      </c>
      <c r="B196" s="1">
        <v>1.3</v>
      </c>
      <c r="C196" s="1" t="s">
        <v>7</v>
      </c>
      <c r="D196" s="1" t="str">
        <f>"84/330"</f>
        <v>84/330</v>
      </c>
      <c r="E196" s="1">
        <v>0.3</v>
      </c>
      <c r="F196" s="1" t="s">
        <v>343</v>
      </c>
      <c r="G196" s="1" t="s">
        <v>344</v>
      </c>
      <c r="H196" t="s">
        <v>345</v>
      </c>
      <c r="I196" s="4" t="s">
        <v>269</v>
      </c>
    </row>
    <row r="197" spans="1:9" x14ac:dyDescent="0.2">
      <c r="A197" s="4" t="s">
        <v>409</v>
      </c>
      <c r="B197" s="1">
        <v>1.3</v>
      </c>
      <c r="C197" s="1" t="s">
        <v>7</v>
      </c>
      <c r="D197" s="1" t="str">
        <f>"84/330"</f>
        <v>84/330</v>
      </c>
      <c r="E197" s="1">
        <v>0.3</v>
      </c>
      <c r="F197" s="1" t="s">
        <v>410</v>
      </c>
      <c r="G197" s="1" t="s">
        <v>411</v>
      </c>
      <c r="H197" t="s">
        <v>412</v>
      </c>
      <c r="I197" s="4" t="s">
        <v>413</v>
      </c>
    </row>
    <row r="198" spans="1:9" x14ac:dyDescent="0.2">
      <c r="A198" s="4" t="s">
        <v>600</v>
      </c>
      <c r="B198" s="1">
        <v>1.3</v>
      </c>
      <c r="C198" s="1" t="s">
        <v>23</v>
      </c>
      <c r="D198" s="1" t="str">
        <f>"70/125"</f>
        <v>70/125</v>
      </c>
      <c r="E198" s="1">
        <v>0.2</v>
      </c>
      <c r="F198" s="1" t="s">
        <v>601</v>
      </c>
      <c r="G198" s="1" t="s">
        <v>602</v>
      </c>
      <c r="H198" t="s">
        <v>20</v>
      </c>
      <c r="I198" s="4" t="s">
        <v>33</v>
      </c>
    </row>
    <row r="199" spans="1:9" x14ac:dyDescent="0.2">
      <c r="A199" s="4" t="s">
        <v>745</v>
      </c>
      <c r="B199" s="1">
        <v>1.3</v>
      </c>
      <c r="C199" s="1" t="s">
        <v>23</v>
      </c>
      <c r="D199" s="1" t="str">
        <f>"134/267"</f>
        <v>134/267</v>
      </c>
      <c r="E199" s="1">
        <v>0.3</v>
      </c>
      <c r="F199" s="1" t="s">
        <v>746</v>
      </c>
      <c r="G199" s="1" t="s">
        <v>747</v>
      </c>
      <c r="H199" t="s">
        <v>10</v>
      </c>
      <c r="I199" s="4" t="s">
        <v>273</v>
      </c>
    </row>
    <row r="200" spans="1:9" ht="28.5" x14ac:dyDescent="0.2">
      <c r="A200" s="4" t="s">
        <v>748</v>
      </c>
      <c r="B200" s="1">
        <v>1.3</v>
      </c>
      <c r="C200" s="1" t="s">
        <v>7</v>
      </c>
      <c r="D200" s="1" t="str">
        <f>"84/330"</f>
        <v>84/330</v>
      </c>
      <c r="E200" s="1">
        <v>0.3</v>
      </c>
      <c r="F200" s="1" t="s">
        <v>749</v>
      </c>
      <c r="G200" s="1" t="s">
        <v>750</v>
      </c>
      <c r="H200" t="s">
        <v>20</v>
      </c>
      <c r="I200" s="4" t="s">
        <v>705</v>
      </c>
    </row>
    <row r="201" spans="1:9" x14ac:dyDescent="0.2">
      <c r="A201" s="4" t="s">
        <v>805</v>
      </c>
      <c r="B201" s="1">
        <v>1.3</v>
      </c>
      <c r="C201" s="1" t="s">
        <v>7</v>
      </c>
      <c r="D201" s="1" t="str">
        <f>"84/330"</f>
        <v>84/330</v>
      </c>
      <c r="E201" s="1">
        <v>0.5</v>
      </c>
      <c r="F201" s="1" t="s">
        <v>806</v>
      </c>
      <c r="G201" s="1" t="s">
        <v>807</v>
      </c>
      <c r="H201" t="s">
        <v>20</v>
      </c>
      <c r="I201" s="4" t="s">
        <v>33</v>
      </c>
    </row>
    <row r="202" spans="1:9" ht="28.5" x14ac:dyDescent="0.2">
      <c r="A202" s="4" t="s">
        <v>927</v>
      </c>
      <c r="B202" s="1">
        <v>1.3</v>
      </c>
      <c r="C202" s="1" t="s">
        <v>23</v>
      </c>
      <c r="D202" s="1" t="str">
        <f>"134/267"</f>
        <v>134/267</v>
      </c>
      <c r="E202" s="1">
        <v>0.2</v>
      </c>
      <c r="F202" s="1" t="s">
        <v>928</v>
      </c>
      <c r="G202" s="1" t="s">
        <v>929</v>
      </c>
      <c r="H202" t="s">
        <v>20</v>
      </c>
      <c r="I202" s="4" t="s">
        <v>459</v>
      </c>
    </row>
    <row r="203" spans="1:9" x14ac:dyDescent="0.2">
      <c r="A203" s="4" t="s">
        <v>1088</v>
      </c>
      <c r="B203" s="1">
        <v>1.3</v>
      </c>
      <c r="C203" s="1" t="s">
        <v>23</v>
      </c>
      <c r="D203" s="1" t="str">
        <f>"70/125"</f>
        <v>70/125</v>
      </c>
      <c r="E203" s="1">
        <v>0.2</v>
      </c>
      <c r="F203" s="1" t="s">
        <v>1089</v>
      </c>
      <c r="G203" s="1" t="s">
        <v>1090</v>
      </c>
      <c r="H203" t="s">
        <v>20</v>
      </c>
      <c r="I203" s="4" t="s">
        <v>33</v>
      </c>
    </row>
    <row r="204" spans="1:9" x14ac:dyDescent="0.2">
      <c r="A204" s="4" t="s">
        <v>1119</v>
      </c>
      <c r="B204" s="1">
        <v>1.3</v>
      </c>
      <c r="C204" s="1" t="s">
        <v>23</v>
      </c>
      <c r="D204" s="1" t="str">
        <f>"134/267"</f>
        <v>134/267</v>
      </c>
      <c r="E204" s="1">
        <v>0.4</v>
      </c>
      <c r="F204" s="1" t="s">
        <v>1120</v>
      </c>
      <c r="G204" s="1" t="s">
        <v>1120</v>
      </c>
      <c r="H204" t="s">
        <v>20</v>
      </c>
      <c r="I204" s="4" t="s">
        <v>1121</v>
      </c>
    </row>
    <row r="205" spans="1:9" x14ac:dyDescent="0.2">
      <c r="A205" s="4" t="s">
        <v>1145</v>
      </c>
      <c r="B205" s="1">
        <v>1.3</v>
      </c>
      <c r="C205" s="1" t="s">
        <v>23</v>
      </c>
      <c r="D205" s="1" t="str">
        <f>"134/267"</f>
        <v>134/267</v>
      </c>
      <c r="E205" s="1">
        <v>0.4</v>
      </c>
      <c r="F205" s="1" t="s">
        <v>1146</v>
      </c>
      <c r="G205" s="1" t="s">
        <v>1146</v>
      </c>
      <c r="H205" t="s">
        <v>20</v>
      </c>
      <c r="I205" s="4" t="s">
        <v>132</v>
      </c>
    </row>
    <row r="206" spans="1:9" x14ac:dyDescent="0.2">
      <c r="A206" s="4" t="s">
        <v>1218</v>
      </c>
      <c r="B206" s="1">
        <v>1.3</v>
      </c>
      <c r="C206" s="1" t="s">
        <v>23</v>
      </c>
      <c r="D206" s="1" t="str">
        <f>"70/125"</f>
        <v>70/125</v>
      </c>
      <c r="E206" s="1">
        <v>0.2</v>
      </c>
      <c r="F206" s="1" t="s">
        <v>1219</v>
      </c>
      <c r="G206" s="1" t="s">
        <v>1220</v>
      </c>
      <c r="H206" t="s">
        <v>15</v>
      </c>
      <c r="I206" s="4" t="s">
        <v>156</v>
      </c>
    </row>
    <row r="207" spans="1:9" x14ac:dyDescent="0.2">
      <c r="A207" s="4" t="s">
        <v>1221</v>
      </c>
      <c r="B207" s="1">
        <v>1.3</v>
      </c>
      <c r="C207" s="1" t="s">
        <v>23</v>
      </c>
      <c r="D207" s="1" t="str">
        <f>"134/267"</f>
        <v>134/267</v>
      </c>
      <c r="E207" s="1">
        <v>0.3</v>
      </c>
      <c r="F207" s="1" t="s">
        <v>1222</v>
      </c>
      <c r="G207" s="1" t="s">
        <v>1223</v>
      </c>
      <c r="H207" t="s">
        <v>15</v>
      </c>
      <c r="I207" s="4" t="s">
        <v>238</v>
      </c>
    </row>
    <row r="208" spans="1:9" x14ac:dyDescent="0.2">
      <c r="A208" s="4" t="s">
        <v>1350</v>
      </c>
      <c r="B208" s="1">
        <v>1.3</v>
      </c>
      <c r="C208" s="1" t="s">
        <v>7</v>
      </c>
      <c r="D208" s="1" t="str">
        <f>"84/330"</f>
        <v>84/330</v>
      </c>
      <c r="E208" s="1">
        <v>1.2</v>
      </c>
      <c r="F208" s="1" t="s">
        <v>1351</v>
      </c>
      <c r="G208" s="1" t="s">
        <v>1352</v>
      </c>
      <c r="H208" t="s">
        <v>20</v>
      </c>
      <c r="I208" s="4" t="s">
        <v>51</v>
      </c>
    </row>
    <row r="209" spans="1:9" x14ac:dyDescent="0.2">
      <c r="A209" s="4" t="s">
        <v>1367</v>
      </c>
      <c r="B209" s="1">
        <v>1.3</v>
      </c>
      <c r="C209" s="1" t="s">
        <v>23</v>
      </c>
      <c r="D209" s="1" t="str">
        <f>"134/267"</f>
        <v>134/267</v>
      </c>
      <c r="E209" s="1">
        <v>0.3</v>
      </c>
      <c r="F209" s="1" t="s">
        <v>1368</v>
      </c>
      <c r="G209" s="1" t="s">
        <v>1369</v>
      </c>
      <c r="H209" t="s">
        <v>55</v>
      </c>
      <c r="I209" s="4" t="s">
        <v>56</v>
      </c>
    </row>
    <row r="210" spans="1:9" x14ac:dyDescent="0.2">
      <c r="A210" s="4" t="s">
        <v>1592</v>
      </c>
      <c r="B210" s="1">
        <v>1.3</v>
      </c>
      <c r="C210" s="1" t="s">
        <v>7</v>
      </c>
      <c r="D210" s="1" t="str">
        <f>"84/330"</f>
        <v>84/330</v>
      </c>
      <c r="E210" s="1">
        <v>0.2</v>
      </c>
      <c r="F210" s="1" t="s">
        <v>1593</v>
      </c>
      <c r="G210" s="1" t="s">
        <v>1594</v>
      </c>
      <c r="H210" t="s">
        <v>20</v>
      </c>
      <c r="I210" s="4" t="s">
        <v>1277</v>
      </c>
    </row>
    <row r="211" spans="1:9" ht="28.5" x14ac:dyDescent="0.2">
      <c r="A211" s="4" t="s">
        <v>12</v>
      </c>
      <c r="B211" s="1">
        <v>1.2</v>
      </c>
      <c r="C211" s="1" t="s">
        <v>7</v>
      </c>
      <c r="D211" s="1" t="str">
        <f>"91/330"</f>
        <v>91/330</v>
      </c>
      <c r="E211" s="1">
        <v>0</v>
      </c>
      <c r="F211" s="1" t="s">
        <v>13</v>
      </c>
      <c r="G211" s="1" t="s">
        <v>14</v>
      </c>
      <c r="H211" t="s">
        <v>15</v>
      </c>
      <c r="I211" s="4" t="s">
        <v>16</v>
      </c>
    </row>
    <row r="212" spans="1:9" x14ac:dyDescent="0.2">
      <c r="A212" s="4" t="s">
        <v>243</v>
      </c>
      <c r="B212" s="1">
        <v>1.2</v>
      </c>
      <c r="C212" s="1" t="s">
        <v>7</v>
      </c>
      <c r="D212" s="1" t="str">
        <f>"91/330"</f>
        <v>91/330</v>
      </c>
      <c r="E212" s="1">
        <v>0.2</v>
      </c>
      <c r="F212" s="1" t="s">
        <v>244</v>
      </c>
      <c r="G212" s="1" t="s">
        <v>245</v>
      </c>
      <c r="H212" t="s">
        <v>246</v>
      </c>
      <c r="I212" s="4" t="s">
        <v>247</v>
      </c>
    </row>
    <row r="213" spans="1:9" ht="28.5" x14ac:dyDescent="0.2">
      <c r="A213" s="4" t="s">
        <v>253</v>
      </c>
      <c r="B213" s="1">
        <v>1.2</v>
      </c>
      <c r="C213" s="1" t="s">
        <v>7</v>
      </c>
      <c r="D213" s="1" t="str">
        <f>"91/330"</f>
        <v>91/330</v>
      </c>
      <c r="E213" s="1">
        <v>0.6</v>
      </c>
      <c r="F213" s="1" t="s">
        <v>254</v>
      </c>
      <c r="G213" s="1" t="s">
        <v>25</v>
      </c>
      <c r="H213" t="s">
        <v>80</v>
      </c>
      <c r="I213" s="4" t="s">
        <v>16</v>
      </c>
    </row>
    <row r="214" spans="1:9" x14ac:dyDescent="0.2">
      <c r="A214" s="4" t="s">
        <v>274</v>
      </c>
      <c r="B214" s="1">
        <v>1.2</v>
      </c>
      <c r="C214" s="1" t="s">
        <v>7</v>
      </c>
      <c r="D214" s="1" t="str">
        <f>"91/330"</f>
        <v>91/330</v>
      </c>
      <c r="E214" s="1">
        <v>0.4</v>
      </c>
      <c r="F214" s="1" t="s">
        <v>275</v>
      </c>
      <c r="G214" s="1" t="s">
        <v>276</v>
      </c>
      <c r="H214" t="s">
        <v>15</v>
      </c>
      <c r="I214" s="4" t="s">
        <v>11</v>
      </c>
    </row>
    <row r="215" spans="1:9" ht="28.5" x14ac:dyDescent="0.2">
      <c r="A215" s="4" t="s">
        <v>326</v>
      </c>
      <c r="B215" s="1">
        <v>1.2</v>
      </c>
      <c r="C215" s="1" t="s">
        <v>7</v>
      </c>
      <c r="D215" s="1" t="str">
        <f>"91/330"</f>
        <v>91/330</v>
      </c>
      <c r="E215" s="1">
        <v>0.5</v>
      </c>
      <c r="F215" s="1" t="s">
        <v>327</v>
      </c>
      <c r="G215" s="1" t="s">
        <v>328</v>
      </c>
      <c r="H215" t="s">
        <v>63</v>
      </c>
      <c r="I215" s="4" t="s">
        <v>16</v>
      </c>
    </row>
    <row r="216" spans="1:9" x14ac:dyDescent="0.2">
      <c r="A216" s="4" t="s">
        <v>417</v>
      </c>
      <c r="B216" s="1">
        <v>1.2</v>
      </c>
      <c r="C216" s="1" t="s">
        <v>23</v>
      </c>
      <c r="D216" s="1" t="str">
        <f>"146/267"</f>
        <v>146/267</v>
      </c>
      <c r="E216" s="1">
        <v>0.3</v>
      </c>
      <c r="F216" s="1" t="s">
        <v>418</v>
      </c>
      <c r="G216" s="1" t="s">
        <v>419</v>
      </c>
      <c r="H216" t="s">
        <v>20</v>
      </c>
      <c r="I216" s="4" t="s">
        <v>84</v>
      </c>
    </row>
    <row r="217" spans="1:9" x14ac:dyDescent="0.2">
      <c r="A217" s="4" t="s">
        <v>446</v>
      </c>
      <c r="B217" s="1">
        <v>1.2</v>
      </c>
      <c r="C217" s="1" t="s">
        <v>23</v>
      </c>
      <c r="D217" s="1" t="str">
        <f>"146/267"</f>
        <v>146/267</v>
      </c>
      <c r="E217" s="1">
        <v>0.3</v>
      </c>
      <c r="F217" s="1" t="s">
        <v>447</v>
      </c>
      <c r="G217" s="1" t="s">
        <v>448</v>
      </c>
      <c r="H217" t="s">
        <v>10</v>
      </c>
      <c r="I217" s="4" t="s">
        <v>11</v>
      </c>
    </row>
    <row r="218" spans="1:9" ht="28.5" x14ac:dyDescent="0.2">
      <c r="A218" s="4" t="s">
        <v>560</v>
      </c>
      <c r="B218" s="1">
        <v>1.2</v>
      </c>
      <c r="C218" s="1" t="s">
        <v>7</v>
      </c>
      <c r="D218" s="1" t="str">
        <f>"91/330"</f>
        <v>91/330</v>
      </c>
      <c r="E218" s="1">
        <v>0.3</v>
      </c>
      <c r="F218" s="1" t="s">
        <v>561</v>
      </c>
      <c r="G218" s="1" t="s">
        <v>562</v>
      </c>
      <c r="H218" t="s">
        <v>20</v>
      </c>
      <c r="I218" s="4" t="s">
        <v>459</v>
      </c>
    </row>
    <row r="219" spans="1:9" x14ac:dyDescent="0.2">
      <c r="A219" s="4" t="s">
        <v>642</v>
      </c>
      <c r="B219" s="1">
        <v>1.2</v>
      </c>
      <c r="C219" s="1" t="s">
        <v>7</v>
      </c>
      <c r="D219" s="1" t="str">
        <f>"91/330"</f>
        <v>91/330</v>
      </c>
      <c r="E219" s="1">
        <v>0.3</v>
      </c>
      <c r="F219" s="1" t="s">
        <v>643</v>
      </c>
      <c r="G219" s="1" t="s">
        <v>644</v>
      </c>
      <c r="H219" t="s">
        <v>108</v>
      </c>
      <c r="I219" s="4" t="s">
        <v>21</v>
      </c>
    </row>
    <row r="220" spans="1:9" x14ac:dyDescent="0.2">
      <c r="A220" s="4" t="s">
        <v>680</v>
      </c>
      <c r="B220" s="1">
        <v>1.2</v>
      </c>
      <c r="C220" s="1" t="s">
        <v>23</v>
      </c>
      <c r="D220" s="1" t="str">
        <f>"77/125"</f>
        <v>77/125</v>
      </c>
      <c r="E220" s="1">
        <v>0.4</v>
      </c>
      <c r="F220" s="1" t="s">
        <v>681</v>
      </c>
      <c r="G220" s="1" t="s">
        <v>682</v>
      </c>
      <c r="H220" t="s">
        <v>108</v>
      </c>
      <c r="I220" s="4" t="s">
        <v>109</v>
      </c>
    </row>
    <row r="221" spans="1:9" x14ac:dyDescent="0.2">
      <c r="A221" s="4" t="s">
        <v>706</v>
      </c>
      <c r="B221" s="1">
        <v>1.2</v>
      </c>
      <c r="C221" s="1" t="s">
        <v>23</v>
      </c>
      <c r="D221" s="1" t="str">
        <f>"77/125"</f>
        <v>77/125</v>
      </c>
      <c r="E221" s="1">
        <v>0.3</v>
      </c>
      <c r="F221" s="1" t="s">
        <v>707</v>
      </c>
      <c r="G221" s="1" t="s">
        <v>708</v>
      </c>
      <c r="H221" t="s">
        <v>108</v>
      </c>
      <c r="I221" s="4" t="s">
        <v>109</v>
      </c>
    </row>
    <row r="222" spans="1:9" x14ac:dyDescent="0.2">
      <c r="A222" s="4" t="s">
        <v>796</v>
      </c>
      <c r="B222" s="1">
        <v>1.2</v>
      </c>
      <c r="C222" s="1" t="s">
        <v>23</v>
      </c>
      <c r="D222" s="1" t="str">
        <f>"146/267"</f>
        <v>146/267</v>
      </c>
      <c r="E222" s="1">
        <v>0.3</v>
      </c>
      <c r="F222" s="1" t="s">
        <v>797</v>
      </c>
      <c r="G222" s="1" t="s">
        <v>798</v>
      </c>
      <c r="H222" t="s">
        <v>20</v>
      </c>
      <c r="I222" s="4" t="s">
        <v>47</v>
      </c>
    </row>
    <row r="223" spans="1:9" x14ac:dyDescent="0.2">
      <c r="A223" s="4" t="s">
        <v>994</v>
      </c>
      <c r="B223" s="1">
        <v>1.2</v>
      </c>
      <c r="C223" s="1" t="s">
        <v>23</v>
      </c>
      <c r="D223" s="1" t="str">
        <f>"146/267"</f>
        <v>146/267</v>
      </c>
      <c r="E223" s="1">
        <v>0.2</v>
      </c>
      <c r="F223" s="1" t="s">
        <v>995</v>
      </c>
      <c r="G223" s="1" t="s">
        <v>996</v>
      </c>
      <c r="H223" t="s">
        <v>108</v>
      </c>
      <c r="I223" s="4" t="s">
        <v>312</v>
      </c>
    </row>
    <row r="224" spans="1:9" x14ac:dyDescent="0.2">
      <c r="A224" s="4" t="s">
        <v>1142</v>
      </c>
      <c r="B224" s="1">
        <v>1.2</v>
      </c>
      <c r="C224" s="1" t="s">
        <v>23</v>
      </c>
      <c r="D224" s="1" t="str">
        <f>"146/267"</f>
        <v>146/267</v>
      </c>
      <c r="E224" s="1">
        <v>0.3</v>
      </c>
      <c r="F224" s="1" t="s">
        <v>1143</v>
      </c>
      <c r="G224" s="1" t="s">
        <v>1144</v>
      </c>
      <c r="H224" t="s">
        <v>412</v>
      </c>
      <c r="I224" s="4" t="s">
        <v>413</v>
      </c>
    </row>
    <row r="225" spans="1:9" ht="28.5" x14ac:dyDescent="0.2">
      <c r="A225" s="4" t="s">
        <v>1181</v>
      </c>
      <c r="B225" s="1">
        <v>1.2</v>
      </c>
      <c r="C225" s="1" t="s">
        <v>23</v>
      </c>
      <c r="D225" s="1" t="str">
        <f>"146/267"</f>
        <v>146/267</v>
      </c>
      <c r="E225" s="1">
        <v>0.3</v>
      </c>
      <c r="F225" s="1" t="s">
        <v>1182</v>
      </c>
      <c r="G225" s="1" t="s">
        <v>1183</v>
      </c>
      <c r="H225" t="s">
        <v>20</v>
      </c>
      <c r="I225" s="4" t="s">
        <v>459</v>
      </c>
    </row>
    <row r="226" spans="1:9" x14ac:dyDescent="0.2">
      <c r="A226" s="4" t="s">
        <v>1327</v>
      </c>
      <c r="B226" s="1">
        <v>1.2</v>
      </c>
      <c r="C226" s="1" t="s">
        <v>7</v>
      </c>
      <c r="D226" s="1" t="str">
        <f>"91/330"</f>
        <v>91/330</v>
      </c>
      <c r="E226" s="1">
        <v>0.2</v>
      </c>
      <c r="F226" s="1" t="s">
        <v>1328</v>
      </c>
      <c r="G226" s="1" t="s">
        <v>1329</v>
      </c>
      <c r="H226" t="s">
        <v>1330</v>
      </c>
      <c r="I226" s="4" t="s">
        <v>1061</v>
      </c>
    </row>
    <row r="227" spans="1:9" ht="28.5" x14ac:dyDescent="0.2">
      <c r="A227" s="4" t="s">
        <v>1356</v>
      </c>
      <c r="B227" s="1">
        <v>1.2</v>
      </c>
      <c r="C227" s="1" t="s">
        <v>7</v>
      </c>
      <c r="D227" s="1" t="str">
        <f>"91/330"</f>
        <v>91/330</v>
      </c>
      <c r="E227" s="1">
        <v>0.4</v>
      </c>
      <c r="F227" s="1" t="s">
        <v>1357</v>
      </c>
      <c r="G227" s="1" t="s">
        <v>1358</v>
      </c>
      <c r="H227" t="s">
        <v>1359</v>
      </c>
      <c r="I227" s="4" t="s">
        <v>117</v>
      </c>
    </row>
    <row r="228" spans="1:9" x14ac:dyDescent="0.2">
      <c r="A228" s="4" t="s">
        <v>1406</v>
      </c>
      <c r="B228" s="1">
        <v>1.2</v>
      </c>
      <c r="C228" s="1" t="s">
        <v>7</v>
      </c>
      <c r="D228" s="1" t="str">
        <f>"91/330"</f>
        <v>91/330</v>
      </c>
      <c r="E228" s="1">
        <v>0.3</v>
      </c>
      <c r="F228" s="1" t="s">
        <v>1407</v>
      </c>
      <c r="G228" s="1" t="s">
        <v>1408</v>
      </c>
      <c r="H228" t="s">
        <v>10</v>
      </c>
      <c r="I228" s="4" t="s">
        <v>273</v>
      </c>
    </row>
    <row r="229" spans="1:9" x14ac:dyDescent="0.2">
      <c r="A229" s="4" t="s">
        <v>1632</v>
      </c>
      <c r="B229" s="1">
        <v>1.2</v>
      </c>
      <c r="C229" s="1" t="s">
        <v>23</v>
      </c>
      <c r="D229" s="1" t="str">
        <f>"77/125"</f>
        <v>77/125</v>
      </c>
      <c r="E229" s="1">
        <v>0.5</v>
      </c>
      <c r="F229" s="1" t="s">
        <v>1633</v>
      </c>
      <c r="G229" s="1" t="s">
        <v>1634</v>
      </c>
      <c r="H229" t="s">
        <v>108</v>
      </c>
      <c r="I229" s="4" t="s">
        <v>269</v>
      </c>
    </row>
    <row r="230" spans="1:9" ht="28.5" x14ac:dyDescent="0.2">
      <c r="A230" s="4" t="s">
        <v>22</v>
      </c>
      <c r="B230" s="1">
        <v>1.1000000000000001</v>
      </c>
      <c r="C230" s="1" t="s">
        <v>23</v>
      </c>
      <c r="D230" s="1" t="str">
        <f>"161/267"</f>
        <v>161/267</v>
      </c>
      <c r="E230" s="1">
        <v>0.1</v>
      </c>
      <c r="F230" s="1" t="s">
        <v>24</v>
      </c>
      <c r="G230" s="1" t="s">
        <v>25</v>
      </c>
      <c r="H230" t="s">
        <v>26</v>
      </c>
      <c r="I230" s="4" t="s">
        <v>27</v>
      </c>
    </row>
    <row r="231" spans="1:9" ht="28.5" x14ac:dyDescent="0.2">
      <c r="A231" s="4" t="s">
        <v>113</v>
      </c>
      <c r="B231" s="1">
        <v>1.1000000000000001</v>
      </c>
      <c r="C231" s="1" t="s">
        <v>23</v>
      </c>
      <c r="D231" s="1" t="str">
        <f>"82/125"</f>
        <v>82/125</v>
      </c>
      <c r="E231" s="1">
        <v>0.3</v>
      </c>
      <c r="F231" s="1" t="s">
        <v>114</v>
      </c>
      <c r="G231" s="1" t="s">
        <v>115</v>
      </c>
      <c r="H231" t="s">
        <v>116</v>
      </c>
      <c r="I231" s="4" t="s">
        <v>117</v>
      </c>
    </row>
    <row r="232" spans="1:9" ht="28.5" x14ac:dyDescent="0.2">
      <c r="A232" s="4" t="s">
        <v>313</v>
      </c>
      <c r="B232" s="1">
        <v>1.1000000000000001</v>
      </c>
      <c r="C232" s="1" t="s">
        <v>7</v>
      </c>
      <c r="D232" s="1" t="str">
        <f>"101/330"</f>
        <v>101/330</v>
      </c>
      <c r="E232" s="1">
        <v>0.3</v>
      </c>
      <c r="F232" s="1" t="s">
        <v>314</v>
      </c>
      <c r="G232" s="1" t="s">
        <v>315</v>
      </c>
      <c r="H232" t="s">
        <v>10</v>
      </c>
      <c r="I232" s="4" t="s">
        <v>16</v>
      </c>
    </row>
    <row r="233" spans="1:9" x14ac:dyDescent="0.2">
      <c r="A233" s="4" t="s">
        <v>336</v>
      </c>
      <c r="B233" s="1">
        <v>1.1000000000000001</v>
      </c>
      <c r="C233" s="1" t="s">
        <v>7</v>
      </c>
      <c r="D233" s="1" t="str">
        <f>"101/330"</f>
        <v>101/330</v>
      </c>
      <c r="E233" s="1">
        <v>0.6</v>
      </c>
      <c r="F233" s="1" t="s">
        <v>337</v>
      </c>
      <c r="G233" s="1" t="s">
        <v>337</v>
      </c>
      <c r="H233" t="s">
        <v>80</v>
      </c>
      <c r="I233" s="4" t="s">
        <v>338</v>
      </c>
    </row>
    <row r="234" spans="1:9" x14ac:dyDescent="0.2">
      <c r="A234" s="4" t="s">
        <v>372</v>
      </c>
      <c r="B234" s="1">
        <v>1.1000000000000001</v>
      </c>
      <c r="C234" s="1" t="s">
        <v>7</v>
      </c>
      <c r="D234" s="1" t="str">
        <f>"101/330"</f>
        <v>101/330</v>
      </c>
      <c r="E234" s="1">
        <v>0.2</v>
      </c>
      <c r="F234" s="1" t="s">
        <v>373</v>
      </c>
      <c r="G234" s="1" t="s">
        <v>374</v>
      </c>
      <c r="H234" t="s">
        <v>55</v>
      </c>
      <c r="I234" s="4" t="s">
        <v>33</v>
      </c>
    </row>
    <row r="235" spans="1:9" x14ac:dyDescent="0.2">
      <c r="A235" s="4" t="s">
        <v>493</v>
      </c>
      <c r="B235" s="1">
        <v>1.1000000000000001</v>
      </c>
      <c r="C235" s="1" t="s">
        <v>7</v>
      </c>
      <c r="D235" s="1" t="str">
        <f>"101/330"</f>
        <v>101/330</v>
      </c>
      <c r="E235" s="1">
        <v>0.3</v>
      </c>
      <c r="F235" s="1" t="s">
        <v>494</v>
      </c>
      <c r="G235" s="1" t="s">
        <v>495</v>
      </c>
      <c r="H235" t="s">
        <v>10</v>
      </c>
      <c r="I235" s="4" t="s">
        <v>273</v>
      </c>
    </row>
    <row r="236" spans="1:9" x14ac:dyDescent="0.2">
      <c r="A236" s="4" t="s">
        <v>593</v>
      </c>
      <c r="B236" s="1">
        <v>1.1000000000000001</v>
      </c>
      <c r="C236" s="1" t="s">
        <v>7</v>
      </c>
      <c r="D236" s="1" t="str">
        <f>"101/330"</f>
        <v>101/330</v>
      </c>
      <c r="E236" s="1">
        <v>0.3</v>
      </c>
      <c r="F236" s="1" t="s">
        <v>594</v>
      </c>
      <c r="G236" s="1" t="s">
        <v>595</v>
      </c>
      <c r="H236" t="s">
        <v>20</v>
      </c>
      <c r="I236" s="4" t="s">
        <v>596</v>
      </c>
    </row>
    <row r="237" spans="1:9" x14ac:dyDescent="0.2">
      <c r="A237" s="4" t="s">
        <v>597</v>
      </c>
      <c r="B237" s="1">
        <v>1.1000000000000001</v>
      </c>
      <c r="C237" s="1" t="s">
        <v>7</v>
      </c>
      <c r="D237" s="1" t="str">
        <f>"101/330"</f>
        <v>101/330</v>
      </c>
      <c r="E237" s="1">
        <v>0.2</v>
      </c>
      <c r="F237" s="1" t="s">
        <v>598</v>
      </c>
      <c r="G237" s="1" t="s">
        <v>599</v>
      </c>
      <c r="H237" t="s">
        <v>108</v>
      </c>
      <c r="I237" s="4" t="s">
        <v>109</v>
      </c>
    </row>
    <row r="238" spans="1:9" x14ac:dyDescent="0.2">
      <c r="A238" s="4" t="s">
        <v>619</v>
      </c>
      <c r="B238" s="1">
        <v>1.1000000000000001</v>
      </c>
      <c r="C238" s="1" t="s">
        <v>7</v>
      </c>
      <c r="D238" s="1" t="str">
        <f>"101/330"</f>
        <v>101/330</v>
      </c>
      <c r="E238" s="1">
        <v>0.3</v>
      </c>
      <c r="F238" s="1" t="s">
        <v>620</v>
      </c>
      <c r="G238" s="1" t="s">
        <v>621</v>
      </c>
      <c r="H238" t="s">
        <v>108</v>
      </c>
      <c r="I238" s="4" t="s">
        <v>21</v>
      </c>
    </row>
    <row r="239" spans="1:9" x14ac:dyDescent="0.2">
      <c r="A239" s="4" t="s">
        <v>692</v>
      </c>
      <c r="B239" s="1">
        <v>1.1000000000000001</v>
      </c>
      <c r="C239" s="1" t="s">
        <v>7</v>
      </c>
      <c r="D239" s="1" t="str">
        <f>"101/330"</f>
        <v>101/330</v>
      </c>
      <c r="E239" s="1">
        <v>0.2</v>
      </c>
      <c r="F239" s="1" t="s">
        <v>693</v>
      </c>
      <c r="G239" s="1" t="s">
        <v>694</v>
      </c>
      <c r="H239" t="s">
        <v>10</v>
      </c>
      <c r="I239" s="4" t="s">
        <v>273</v>
      </c>
    </row>
    <row r="240" spans="1:9" x14ac:dyDescent="0.2">
      <c r="A240" s="4" t="s">
        <v>716</v>
      </c>
      <c r="B240" s="1">
        <v>1.1000000000000001</v>
      </c>
      <c r="C240" s="1" t="s">
        <v>7</v>
      </c>
      <c r="D240" s="1" t="str">
        <f>"101/330"</f>
        <v>101/330</v>
      </c>
      <c r="E240" s="1">
        <v>0.2</v>
      </c>
      <c r="F240" s="1" t="s">
        <v>717</v>
      </c>
      <c r="G240" s="1" t="s">
        <v>718</v>
      </c>
      <c r="H240" t="s">
        <v>63</v>
      </c>
      <c r="I240" s="4" t="s">
        <v>719</v>
      </c>
    </row>
    <row r="241" spans="1:9" ht="28.5" x14ac:dyDescent="0.2">
      <c r="A241" s="4" t="s">
        <v>726</v>
      </c>
      <c r="B241" s="1">
        <v>1.1000000000000001</v>
      </c>
      <c r="C241" s="1" t="s">
        <v>7</v>
      </c>
      <c r="D241" s="1" t="str">
        <f>"101/330"</f>
        <v>101/330</v>
      </c>
      <c r="E241" s="1">
        <v>0.1</v>
      </c>
      <c r="F241" s="1" t="s">
        <v>727</v>
      </c>
      <c r="G241" s="1" t="s">
        <v>728</v>
      </c>
      <c r="H241" t="s">
        <v>20</v>
      </c>
      <c r="I241" s="4" t="s">
        <v>459</v>
      </c>
    </row>
    <row r="242" spans="1:9" x14ac:dyDescent="0.2">
      <c r="A242" s="4" t="s">
        <v>729</v>
      </c>
      <c r="B242" s="1">
        <v>1.1000000000000001</v>
      </c>
      <c r="C242" s="1" t="s">
        <v>29</v>
      </c>
      <c r="D242" s="1" t="str">
        <f>"91/107"</f>
        <v>91/107</v>
      </c>
      <c r="E242" s="1">
        <v>0.9</v>
      </c>
      <c r="F242" s="1" t="s">
        <v>730</v>
      </c>
      <c r="G242" s="1" t="s">
        <v>731</v>
      </c>
      <c r="H242" t="s">
        <v>108</v>
      </c>
      <c r="I242" s="4" t="s">
        <v>109</v>
      </c>
    </row>
    <row r="243" spans="1:9" x14ac:dyDescent="0.2">
      <c r="A243" s="4" t="s">
        <v>757</v>
      </c>
      <c r="B243" s="1">
        <v>1.1000000000000001</v>
      </c>
      <c r="C243" s="1" t="s">
        <v>7</v>
      </c>
      <c r="D243" s="1" t="str">
        <f>"101/330"</f>
        <v>101/330</v>
      </c>
      <c r="E243" s="1">
        <v>0.5</v>
      </c>
      <c r="F243" s="1" t="s">
        <v>758</v>
      </c>
      <c r="G243" s="1" t="s">
        <v>759</v>
      </c>
      <c r="H243" t="s">
        <v>15</v>
      </c>
      <c r="I243" s="4" t="s">
        <v>238</v>
      </c>
    </row>
    <row r="244" spans="1:9" x14ac:dyDescent="0.2">
      <c r="A244" s="4" t="s">
        <v>784</v>
      </c>
      <c r="B244" s="1">
        <v>1.1000000000000001</v>
      </c>
      <c r="C244" s="1" t="s">
        <v>7</v>
      </c>
      <c r="D244" s="1" t="str">
        <f>"101/330"</f>
        <v>101/330</v>
      </c>
      <c r="E244" s="1">
        <v>0.6</v>
      </c>
      <c r="F244" s="1" t="s">
        <v>785</v>
      </c>
      <c r="G244" s="1" t="s">
        <v>786</v>
      </c>
      <c r="H244" t="s">
        <v>20</v>
      </c>
      <c r="I244" s="4" t="s">
        <v>33</v>
      </c>
    </row>
    <row r="245" spans="1:9" x14ac:dyDescent="0.2">
      <c r="A245" s="4" t="s">
        <v>814</v>
      </c>
      <c r="B245" s="1">
        <v>1.1000000000000001</v>
      </c>
      <c r="C245" s="1" t="s">
        <v>23</v>
      </c>
      <c r="D245" s="1" t="str">
        <f>"161/267"</f>
        <v>161/267</v>
      </c>
      <c r="E245" s="1">
        <v>0.2</v>
      </c>
      <c r="F245" s="1" t="s">
        <v>815</v>
      </c>
      <c r="G245" s="1" t="s">
        <v>816</v>
      </c>
      <c r="H245" t="s">
        <v>108</v>
      </c>
      <c r="I245" s="4" t="s">
        <v>109</v>
      </c>
    </row>
    <row r="246" spans="1:9" ht="28.5" x14ac:dyDescent="0.2">
      <c r="A246" s="4" t="s">
        <v>843</v>
      </c>
      <c r="B246" s="1">
        <v>1.1000000000000001</v>
      </c>
      <c r="C246" s="1" t="s">
        <v>7</v>
      </c>
      <c r="D246" s="1" t="str">
        <f>"101/330"</f>
        <v>101/330</v>
      </c>
      <c r="E246" s="1">
        <v>0.4</v>
      </c>
      <c r="F246" s="1" t="s">
        <v>844</v>
      </c>
      <c r="G246" s="1" t="s">
        <v>845</v>
      </c>
      <c r="H246" t="s">
        <v>20</v>
      </c>
      <c r="I246" s="4" t="s">
        <v>705</v>
      </c>
    </row>
    <row r="247" spans="1:9" ht="28.5" x14ac:dyDescent="0.2">
      <c r="A247" s="4" t="s">
        <v>870</v>
      </c>
      <c r="B247" s="1">
        <v>1.1000000000000001</v>
      </c>
      <c r="C247" s="1" t="s">
        <v>23</v>
      </c>
      <c r="D247" s="1" t="str">
        <f>"161/267"</f>
        <v>161/267</v>
      </c>
      <c r="E247" s="1">
        <v>1.8</v>
      </c>
      <c r="F247" s="1" t="s">
        <v>871</v>
      </c>
      <c r="G247" s="1" t="s">
        <v>872</v>
      </c>
      <c r="H247" t="s">
        <v>20</v>
      </c>
      <c r="I247" s="4" t="s">
        <v>873</v>
      </c>
    </row>
    <row r="248" spans="1:9" x14ac:dyDescent="0.2">
      <c r="A248" s="4" t="s">
        <v>900</v>
      </c>
      <c r="B248" s="1">
        <v>1.1000000000000001</v>
      </c>
      <c r="C248" s="1" t="s">
        <v>7</v>
      </c>
      <c r="D248" s="1" t="str">
        <f>"101/330"</f>
        <v>101/330</v>
      </c>
      <c r="E248" s="1">
        <v>0.3</v>
      </c>
      <c r="F248" s="1" t="s">
        <v>901</v>
      </c>
      <c r="G248" s="1" t="s">
        <v>902</v>
      </c>
      <c r="H248" t="s">
        <v>332</v>
      </c>
      <c r="I248" s="4" t="s">
        <v>903</v>
      </c>
    </row>
    <row r="249" spans="1:9" ht="28.5" x14ac:dyDescent="0.2">
      <c r="A249" s="4" t="s">
        <v>939</v>
      </c>
      <c r="B249" s="1">
        <v>1.1000000000000001</v>
      </c>
      <c r="C249" s="1" t="s">
        <v>7</v>
      </c>
      <c r="D249" s="1" t="str">
        <f>"101/330"</f>
        <v>101/330</v>
      </c>
      <c r="E249" s="1">
        <v>0.2</v>
      </c>
      <c r="F249" s="1" t="s">
        <v>940</v>
      </c>
      <c r="G249" s="1" t="s">
        <v>940</v>
      </c>
      <c r="H249" t="s">
        <v>75</v>
      </c>
      <c r="I249" s="4" t="s">
        <v>941</v>
      </c>
    </row>
    <row r="250" spans="1:9" x14ac:dyDescent="0.2">
      <c r="A250" s="4" t="s">
        <v>977</v>
      </c>
      <c r="B250" s="1">
        <v>1.1000000000000001</v>
      </c>
      <c r="C250" s="1" t="s">
        <v>7</v>
      </c>
      <c r="D250" s="1" t="str">
        <f>"101/330"</f>
        <v>101/330</v>
      </c>
      <c r="E250" s="1">
        <v>0.4</v>
      </c>
      <c r="F250" s="1" t="s">
        <v>978</v>
      </c>
      <c r="G250" s="1" t="s">
        <v>979</v>
      </c>
      <c r="H250" t="s">
        <v>20</v>
      </c>
      <c r="I250" s="4" t="s">
        <v>980</v>
      </c>
    </row>
    <row r="251" spans="1:9" ht="28.5" x14ac:dyDescent="0.2">
      <c r="A251" s="4" t="s">
        <v>1077</v>
      </c>
      <c r="B251" s="1">
        <v>1.1000000000000001</v>
      </c>
      <c r="C251" s="1" t="s">
        <v>7</v>
      </c>
      <c r="D251" s="1" t="str">
        <f>"101/330"</f>
        <v>101/330</v>
      </c>
      <c r="E251" s="1">
        <v>0.5</v>
      </c>
      <c r="F251" s="1" t="s">
        <v>1078</v>
      </c>
      <c r="G251" s="1" t="s">
        <v>1079</v>
      </c>
      <c r="H251" t="s">
        <v>26</v>
      </c>
      <c r="I251" s="4" t="s">
        <v>1080</v>
      </c>
    </row>
    <row r="252" spans="1:9" ht="28.5" x14ac:dyDescent="0.2">
      <c r="A252" s="4" t="s">
        <v>1124</v>
      </c>
      <c r="B252" s="1">
        <v>1.1000000000000001</v>
      </c>
      <c r="C252" s="1" t="s">
        <v>23</v>
      </c>
      <c r="D252" s="1" t="str">
        <f>"82/125"</f>
        <v>82/125</v>
      </c>
      <c r="E252" s="1">
        <v>0.3</v>
      </c>
      <c r="F252" s="1" t="s">
        <v>1125</v>
      </c>
      <c r="G252" s="1" t="s">
        <v>1125</v>
      </c>
      <c r="H252" t="s">
        <v>20</v>
      </c>
      <c r="I252" s="4" t="s">
        <v>142</v>
      </c>
    </row>
    <row r="253" spans="1:9" ht="28.5" x14ac:dyDescent="0.2">
      <c r="A253" s="4" t="s">
        <v>1126</v>
      </c>
      <c r="B253" s="1">
        <v>1.1000000000000001</v>
      </c>
      <c r="C253" s="1" t="s">
        <v>7</v>
      </c>
      <c r="D253" s="1" t="str">
        <f>"101/330"</f>
        <v>101/330</v>
      </c>
      <c r="E253" s="1">
        <v>0.1</v>
      </c>
      <c r="F253" s="1" t="s">
        <v>1127</v>
      </c>
      <c r="G253" s="1" t="s">
        <v>1127</v>
      </c>
      <c r="H253" t="s">
        <v>96</v>
      </c>
      <c r="I253" s="4" t="s">
        <v>1128</v>
      </c>
    </row>
    <row r="254" spans="1:9" x14ac:dyDescent="0.2">
      <c r="A254" s="4" t="s">
        <v>1168</v>
      </c>
      <c r="B254" s="1">
        <v>1.1000000000000001</v>
      </c>
      <c r="C254" s="1" t="s">
        <v>23</v>
      </c>
      <c r="D254" s="1" t="str">
        <f>"161/267"</f>
        <v>161/267</v>
      </c>
      <c r="E254" s="1">
        <v>0.6</v>
      </c>
      <c r="F254" s="1" t="s">
        <v>1169</v>
      </c>
      <c r="G254" s="1" t="s">
        <v>1170</v>
      </c>
      <c r="H254" t="s">
        <v>55</v>
      </c>
      <c r="I254" s="4" t="s">
        <v>56</v>
      </c>
    </row>
    <row r="255" spans="1:9" ht="28.5" x14ac:dyDescent="0.2">
      <c r="A255" s="4" t="s">
        <v>1184</v>
      </c>
      <c r="B255" s="1">
        <v>1.1000000000000001</v>
      </c>
      <c r="C255" s="1" t="s">
        <v>7</v>
      </c>
      <c r="D255" s="1" t="str">
        <f>"101/330"</f>
        <v>101/330</v>
      </c>
      <c r="E255" s="1">
        <v>0.2</v>
      </c>
      <c r="F255" s="1" t="s">
        <v>1185</v>
      </c>
      <c r="G255" s="1" t="s">
        <v>1186</v>
      </c>
      <c r="H255" t="s">
        <v>20</v>
      </c>
      <c r="I255" s="4" t="s">
        <v>459</v>
      </c>
    </row>
    <row r="256" spans="1:9" ht="28.5" x14ac:dyDescent="0.2">
      <c r="A256" s="4" t="s">
        <v>1187</v>
      </c>
      <c r="B256" s="1">
        <v>1.1000000000000001</v>
      </c>
      <c r="C256" s="1" t="s">
        <v>7</v>
      </c>
      <c r="D256" s="1" t="str">
        <f>"101/330"</f>
        <v>101/330</v>
      </c>
      <c r="E256" s="1">
        <v>0</v>
      </c>
      <c r="F256" s="1" t="s">
        <v>25</v>
      </c>
      <c r="G256" s="1" t="s">
        <v>1188</v>
      </c>
      <c r="H256" t="s">
        <v>108</v>
      </c>
      <c r="I256" s="4" t="s">
        <v>1189</v>
      </c>
    </row>
    <row r="257" spans="1:9" x14ac:dyDescent="0.2">
      <c r="A257" s="4" t="s">
        <v>1291</v>
      </c>
      <c r="B257" s="1">
        <v>1.1000000000000001</v>
      </c>
      <c r="C257" s="1" t="s">
        <v>7</v>
      </c>
      <c r="D257" s="1" t="str">
        <f>"101/330"</f>
        <v>101/330</v>
      </c>
      <c r="E257" s="1">
        <v>0.4</v>
      </c>
      <c r="F257" s="1" t="s">
        <v>1292</v>
      </c>
      <c r="G257" s="1" t="s">
        <v>1293</v>
      </c>
      <c r="H257" t="s">
        <v>15</v>
      </c>
      <c r="I257" s="4" t="s">
        <v>156</v>
      </c>
    </row>
    <row r="258" spans="1:9" x14ac:dyDescent="0.2">
      <c r="A258" s="4" t="s">
        <v>1298</v>
      </c>
      <c r="B258" s="1">
        <v>1.1000000000000001</v>
      </c>
      <c r="C258" s="1" t="s">
        <v>7</v>
      </c>
      <c r="D258" s="1" t="str">
        <f>"101/330"</f>
        <v>101/330</v>
      </c>
      <c r="E258" s="1">
        <v>0.2</v>
      </c>
      <c r="F258" s="1" t="s">
        <v>1299</v>
      </c>
      <c r="G258" s="1" t="s">
        <v>1300</v>
      </c>
      <c r="H258" t="s">
        <v>80</v>
      </c>
      <c r="I258" s="4" t="s">
        <v>247</v>
      </c>
    </row>
    <row r="259" spans="1:9" x14ac:dyDescent="0.2">
      <c r="A259" s="4" t="s">
        <v>1411</v>
      </c>
      <c r="B259" s="1">
        <v>1.1000000000000001</v>
      </c>
      <c r="C259" s="1" t="s">
        <v>23</v>
      </c>
      <c r="D259" s="1" t="str">
        <f>"82/125"</f>
        <v>82/125</v>
      </c>
      <c r="E259" s="1">
        <v>0.4</v>
      </c>
      <c r="F259" s="1" t="s">
        <v>1412</v>
      </c>
      <c r="G259" s="1" t="s">
        <v>1413</v>
      </c>
      <c r="H259" t="s">
        <v>661</v>
      </c>
      <c r="I259" s="4" t="s">
        <v>21</v>
      </c>
    </row>
    <row r="260" spans="1:9" x14ac:dyDescent="0.2">
      <c r="A260" s="4" t="s">
        <v>1418</v>
      </c>
      <c r="B260" s="1">
        <v>1.1000000000000001</v>
      </c>
      <c r="C260" s="1" t="s">
        <v>7</v>
      </c>
      <c r="D260" s="1" t="str">
        <f>"101/330"</f>
        <v>101/330</v>
      </c>
      <c r="E260" s="1">
        <v>0.1</v>
      </c>
      <c r="F260" s="1" t="s">
        <v>1419</v>
      </c>
      <c r="G260" s="1" t="s">
        <v>1420</v>
      </c>
      <c r="H260" t="s">
        <v>332</v>
      </c>
      <c r="I260" s="4" t="s">
        <v>1421</v>
      </c>
    </row>
    <row r="261" spans="1:9" x14ac:dyDescent="0.2">
      <c r="A261" s="4" t="s">
        <v>1478</v>
      </c>
      <c r="B261" s="1">
        <v>1.1000000000000001</v>
      </c>
      <c r="C261" s="1" t="s">
        <v>23</v>
      </c>
      <c r="D261" s="1" t="str">
        <f>"161/267"</f>
        <v>161/267</v>
      </c>
      <c r="E261" s="1">
        <v>0.3</v>
      </c>
      <c r="F261" s="1" t="s">
        <v>1479</v>
      </c>
      <c r="G261" s="1" t="s">
        <v>1480</v>
      </c>
      <c r="H261" t="s">
        <v>108</v>
      </c>
      <c r="I261" s="4" t="s">
        <v>109</v>
      </c>
    </row>
    <row r="262" spans="1:9" ht="28.5" x14ac:dyDescent="0.2">
      <c r="A262" s="4" t="s">
        <v>1638</v>
      </c>
      <c r="B262" s="1">
        <v>1.1000000000000001</v>
      </c>
      <c r="C262" s="1" t="s">
        <v>23</v>
      </c>
      <c r="D262" s="1" t="str">
        <f>"161/267"</f>
        <v>161/267</v>
      </c>
      <c r="E262" s="1">
        <v>0.5</v>
      </c>
      <c r="F262" s="1" t="s">
        <v>1639</v>
      </c>
      <c r="G262" s="1" t="s">
        <v>1640</v>
      </c>
      <c r="H262" t="s">
        <v>20</v>
      </c>
      <c r="I262" s="4" t="s">
        <v>705</v>
      </c>
    </row>
    <row r="263" spans="1:9" ht="28.5" x14ac:dyDescent="0.2">
      <c r="A263" s="4" t="s">
        <v>39</v>
      </c>
      <c r="B263" s="1">
        <v>1</v>
      </c>
      <c r="C263" s="1" t="s">
        <v>7</v>
      </c>
      <c r="D263" s="1" t="str">
        <f>"124/330"</f>
        <v>124/330</v>
      </c>
      <c r="E263" s="1">
        <v>0.2</v>
      </c>
      <c r="F263" s="1" t="s">
        <v>40</v>
      </c>
      <c r="G263" s="1" t="s">
        <v>41</v>
      </c>
      <c r="H263" t="s">
        <v>42</v>
      </c>
      <c r="I263" s="4" t="s">
        <v>43</v>
      </c>
    </row>
    <row r="264" spans="1:9" x14ac:dyDescent="0.2">
      <c r="A264" s="4" t="s">
        <v>146</v>
      </c>
      <c r="B264" s="1">
        <v>1</v>
      </c>
      <c r="C264" s="1" t="s">
        <v>23</v>
      </c>
      <c r="D264" s="1" t="str">
        <f>"88/125"</f>
        <v>88/125</v>
      </c>
      <c r="E264" s="1">
        <v>0.4</v>
      </c>
      <c r="F264" s="1" t="s">
        <v>147</v>
      </c>
      <c r="G264" s="1" t="s">
        <v>148</v>
      </c>
      <c r="H264" t="s">
        <v>108</v>
      </c>
      <c r="I264" s="4" t="s">
        <v>149</v>
      </c>
    </row>
    <row r="265" spans="1:9" x14ac:dyDescent="0.2">
      <c r="A265" s="4" t="s">
        <v>153</v>
      </c>
      <c r="B265" s="1">
        <v>1</v>
      </c>
      <c r="C265" s="1" t="s">
        <v>23</v>
      </c>
      <c r="D265" s="1" t="str">
        <f>"88/125"</f>
        <v>88/125</v>
      </c>
      <c r="E265" s="1">
        <v>0.2</v>
      </c>
      <c r="F265" s="1" t="s">
        <v>154</v>
      </c>
      <c r="G265" s="1" t="s">
        <v>155</v>
      </c>
      <c r="H265" t="s">
        <v>15</v>
      </c>
      <c r="I265" s="4" t="s">
        <v>156</v>
      </c>
    </row>
    <row r="266" spans="1:9" x14ac:dyDescent="0.2">
      <c r="A266" s="4" t="s">
        <v>225</v>
      </c>
      <c r="B266" s="1">
        <v>1</v>
      </c>
      <c r="C266" s="1" t="s">
        <v>23</v>
      </c>
      <c r="D266" s="1" t="str">
        <f>"88/125"</f>
        <v>88/125</v>
      </c>
      <c r="E266" s="1">
        <v>0.2</v>
      </c>
      <c r="F266" s="1" t="s">
        <v>226</v>
      </c>
      <c r="G266" s="1" t="s">
        <v>227</v>
      </c>
      <c r="H266" t="s">
        <v>108</v>
      </c>
      <c r="I266" s="4" t="s">
        <v>21</v>
      </c>
    </row>
    <row r="267" spans="1:9" x14ac:dyDescent="0.2">
      <c r="A267" s="4" t="s">
        <v>292</v>
      </c>
      <c r="B267" s="1">
        <v>1</v>
      </c>
      <c r="C267" s="1" t="s">
        <v>7</v>
      </c>
      <c r="D267" s="1" t="str">
        <f>"124/330"</f>
        <v>124/330</v>
      </c>
      <c r="E267" s="1">
        <v>0.2</v>
      </c>
      <c r="F267" s="1" t="s">
        <v>293</v>
      </c>
      <c r="G267" s="1" t="s">
        <v>294</v>
      </c>
      <c r="H267" t="s">
        <v>20</v>
      </c>
      <c r="I267" s="4" t="s">
        <v>21</v>
      </c>
    </row>
    <row r="268" spans="1:9" x14ac:dyDescent="0.2">
      <c r="A268" s="4" t="s">
        <v>363</v>
      </c>
      <c r="B268" s="1">
        <v>1</v>
      </c>
      <c r="C268" s="1" t="s">
        <v>7</v>
      </c>
      <c r="D268" s="1" t="str">
        <f>"124/330"</f>
        <v>124/330</v>
      </c>
      <c r="E268" s="1">
        <v>0.3</v>
      </c>
      <c r="F268" s="1" t="s">
        <v>364</v>
      </c>
      <c r="G268" s="1" t="s">
        <v>365</v>
      </c>
      <c r="H268" t="s">
        <v>20</v>
      </c>
      <c r="I268" s="4" t="s">
        <v>51</v>
      </c>
    </row>
    <row r="269" spans="1:9" x14ac:dyDescent="0.2">
      <c r="A269" s="4" t="s">
        <v>375</v>
      </c>
      <c r="B269" s="1">
        <v>1</v>
      </c>
      <c r="C269" s="1" t="s">
        <v>7</v>
      </c>
      <c r="D269" s="1" t="str">
        <f>"124/330"</f>
        <v>124/330</v>
      </c>
      <c r="E269" s="1">
        <v>0.2</v>
      </c>
      <c r="F269" s="1" t="s">
        <v>376</v>
      </c>
      <c r="G269" s="1" t="s">
        <v>377</v>
      </c>
      <c r="H269" t="s">
        <v>55</v>
      </c>
      <c r="I269" s="4" t="s">
        <v>33</v>
      </c>
    </row>
    <row r="270" spans="1:9" ht="28.5" x14ac:dyDescent="0.2">
      <c r="A270" s="4" t="s">
        <v>456</v>
      </c>
      <c r="B270" s="1">
        <v>1</v>
      </c>
      <c r="C270" s="1" t="s">
        <v>29</v>
      </c>
      <c r="D270" s="1" t="str">
        <f>"92/107"</f>
        <v>92/107</v>
      </c>
      <c r="E270" s="1">
        <v>0.6</v>
      </c>
      <c r="F270" s="1" t="s">
        <v>457</v>
      </c>
      <c r="G270" s="1" t="s">
        <v>458</v>
      </c>
      <c r="H270" t="s">
        <v>20</v>
      </c>
      <c r="I270" s="4" t="s">
        <v>459</v>
      </c>
    </row>
    <row r="271" spans="1:9" x14ac:dyDescent="0.2">
      <c r="A271" s="4" t="s">
        <v>499</v>
      </c>
      <c r="B271" s="1">
        <v>1</v>
      </c>
      <c r="C271" s="1" t="s">
        <v>7</v>
      </c>
      <c r="D271" s="1" t="str">
        <f>"124/330"</f>
        <v>124/330</v>
      </c>
      <c r="E271" s="1">
        <v>0.3</v>
      </c>
      <c r="F271" s="1" t="s">
        <v>500</v>
      </c>
      <c r="G271" s="1" t="s">
        <v>501</v>
      </c>
      <c r="H271" t="s">
        <v>15</v>
      </c>
      <c r="I271" s="4" t="s">
        <v>502</v>
      </c>
    </row>
    <row r="272" spans="1:9" ht="28.5" x14ac:dyDescent="0.2">
      <c r="A272" s="4" t="s">
        <v>516</v>
      </c>
      <c r="B272" s="1">
        <v>1</v>
      </c>
      <c r="C272" s="1" t="s">
        <v>29</v>
      </c>
      <c r="D272" s="1" t="str">
        <f>"92/107"</f>
        <v>92/107</v>
      </c>
      <c r="E272" s="1">
        <v>0.7</v>
      </c>
      <c r="F272" s="1" t="s">
        <v>25</v>
      </c>
      <c r="G272" s="1" t="s">
        <v>517</v>
      </c>
      <c r="H272" t="s">
        <v>20</v>
      </c>
      <c r="I272" s="4" t="s">
        <v>459</v>
      </c>
    </row>
    <row r="273" spans="1:9" x14ac:dyDescent="0.2">
      <c r="A273" s="4" t="s">
        <v>524</v>
      </c>
      <c r="B273" s="1">
        <v>1</v>
      </c>
      <c r="C273" s="1" t="s">
        <v>7</v>
      </c>
      <c r="D273" s="1" t="str">
        <f>"124/330"</f>
        <v>124/330</v>
      </c>
      <c r="E273" s="1">
        <v>0.3</v>
      </c>
      <c r="F273" s="1" t="s">
        <v>525</v>
      </c>
      <c r="G273" s="1" t="s">
        <v>526</v>
      </c>
      <c r="H273" t="s">
        <v>20</v>
      </c>
      <c r="I273" s="4" t="s">
        <v>132</v>
      </c>
    </row>
    <row r="274" spans="1:9" x14ac:dyDescent="0.2">
      <c r="A274" s="4" t="s">
        <v>532</v>
      </c>
      <c r="B274" s="1">
        <v>1</v>
      </c>
      <c r="C274" s="1" t="s">
        <v>23</v>
      </c>
      <c r="D274" s="1" t="str">
        <f>"180/267"</f>
        <v>180/267</v>
      </c>
      <c r="E274" s="1">
        <v>0.5</v>
      </c>
      <c r="F274" s="1" t="s">
        <v>533</v>
      </c>
      <c r="G274" s="1" t="s">
        <v>534</v>
      </c>
      <c r="H274" t="s">
        <v>55</v>
      </c>
      <c r="I274" s="4" t="s">
        <v>33</v>
      </c>
    </row>
    <row r="275" spans="1:9" x14ac:dyDescent="0.2">
      <c r="A275" s="4" t="s">
        <v>558</v>
      </c>
      <c r="B275" s="1">
        <v>1</v>
      </c>
      <c r="C275" s="1" t="s">
        <v>7</v>
      </c>
      <c r="D275" s="1" t="str">
        <f>"124/330"</f>
        <v>124/330</v>
      </c>
      <c r="E275" s="1">
        <v>0.2</v>
      </c>
      <c r="F275" s="1" t="s">
        <v>559</v>
      </c>
      <c r="G275" s="1" t="s">
        <v>559</v>
      </c>
      <c r="H275" t="s">
        <v>401</v>
      </c>
      <c r="I275" s="4" t="s">
        <v>402</v>
      </c>
    </row>
    <row r="276" spans="1:9" x14ac:dyDescent="0.2">
      <c r="A276" s="4" t="s">
        <v>587</v>
      </c>
      <c r="B276" s="1">
        <v>1</v>
      </c>
      <c r="C276" s="1" t="s">
        <v>18</v>
      </c>
      <c r="D276" s="1" t="str">
        <f>"3/21"</f>
        <v>3/21</v>
      </c>
      <c r="E276" s="1">
        <v>0.2</v>
      </c>
      <c r="F276" s="1" t="s">
        <v>588</v>
      </c>
      <c r="G276" s="1" t="s">
        <v>589</v>
      </c>
      <c r="H276" t="s">
        <v>108</v>
      </c>
      <c r="I276" s="4" t="s">
        <v>312</v>
      </c>
    </row>
    <row r="277" spans="1:9" ht="28.5" x14ac:dyDescent="0.2">
      <c r="A277" s="4" t="s">
        <v>613</v>
      </c>
      <c r="B277" s="1">
        <v>1</v>
      </c>
      <c r="C277" s="1" t="s">
        <v>7</v>
      </c>
      <c r="D277" s="1" t="str">
        <f>"124/330"</f>
        <v>124/330</v>
      </c>
      <c r="E277" s="1">
        <v>0.1</v>
      </c>
      <c r="F277" s="1" t="s">
        <v>614</v>
      </c>
      <c r="G277" s="1" t="s">
        <v>615</v>
      </c>
      <c r="H277" t="s">
        <v>20</v>
      </c>
      <c r="I277" s="4" t="s">
        <v>459</v>
      </c>
    </row>
    <row r="278" spans="1:9" ht="28.5" x14ac:dyDescent="0.2">
      <c r="A278" s="4" t="s">
        <v>683</v>
      </c>
      <c r="B278" s="1">
        <v>1</v>
      </c>
      <c r="C278" s="1" t="s">
        <v>7</v>
      </c>
      <c r="D278" s="1" t="str">
        <f>"124/330"</f>
        <v>124/330</v>
      </c>
      <c r="E278" s="1">
        <v>0.5</v>
      </c>
      <c r="F278" s="1" t="s">
        <v>684</v>
      </c>
      <c r="G278" s="1" t="s">
        <v>685</v>
      </c>
      <c r="H278" t="s">
        <v>10</v>
      </c>
      <c r="I278" s="4" t="s">
        <v>16</v>
      </c>
    </row>
    <row r="279" spans="1:9" x14ac:dyDescent="0.2">
      <c r="A279" s="4" t="s">
        <v>846</v>
      </c>
      <c r="B279" s="1">
        <v>1</v>
      </c>
      <c r="C279" s="1" t="s">
        <v>23</v>
      </c>
      <c r="D279" s="1" t="str">
        <f>"180/267"</f>
        <v>180/267</v>
      </c>
      <c r="E279" s="1">
        <v>0.3</v>
      </c>
      <c r="F279" s="1" t="s">
        <v>847</v>
      </c>
      <c r="G279" s="1" t="s">
        <v>848</v>
      </c>
      <c r="H279" t="s">
        <v>55</v>
      </c>
      <c r="I279" s="4" t="s">
        <v>33</v>
      </c>
    </row>
    <row r="280" spans="1:9" x14ac:dyDescent="0.2">
      <c r="A280" s="4" t="s">
        <v>864</v>
      </c>
      <c r="B280" s="1">
        <v>1</v>
      </c>
      <c r="C280" s="1" t="s">
        <v>23</v>
      </c>
      <c r="D280" s="1" t="str">
        <f>"88/125"</f>
        <v>88/125</v>
      </c>
      <c r="E280" s="1">
        <v>0.2</v>
      </c>
      <c r="F280" s="1" t="s">
        <v>865</v>
      </c>
      <c r="G280" s="1" t="s">
        <v>866</v>
      </c>
      <c r="H280" t="s">
        <v>108</v>
      </c>
      <c r="I280" s="4" t="s">
        <v>269</v>
      </c>
    </row>
    <row r="281" spans="1:9" x14ac:dyDescent="0.2">
      <c r="A281" s="4" t="s">
        <v>904</v>
      </c>
      <c r="B281" s="1">
        <v>1</v>
      </c>
      <c r="C281" s="1" t="s">
        <v>7</v>
      </c>
      <c r="D281" s="1" t="str">
        <f>"124/330"</f>
        <v>124/330</v>
      </c>
      <c r="E281" s="1">
        <v>0.3</v>
      </c>
      <c r="F281" s="1" t="s">
        <v>905</v>
      </c>
      <c r="G281" s="1" t="s">
        <v>906</v>
      </c>
      <c r="H281" t="s">
        <v>907</v>
      </c>
      <c r="I281" s="4" t="s">
        <v>908</v>
      </c>
    </row>
    <row r="282" spans="1:9" x14ac:dyDescent="0.2">
      <c r="A282" s="4" t="s">
        <v>919</v>
      </c>
      <c r="B282" s="1">
        <v>1</v>
      </c>
      <c r="C282" s="1" t="s">
        <v>7</v>
      </c>
      <c r="D282" s="1" t="str">
        <f>"124/330"</f>
        <v>124/330</v>
      </c>
      <c r="E282" s="1">
        <v>0.2</v>
      </c>
      <c r="F282" s="1" t="s">
        <v>920</v>
      </c>
      <c r="G282" s="1" t="s">
        <v>921</v>
      </c>
      <c r="H282" t="s">
        <v>907</v>
      </c>
      <c r="I282" s="4" t="s">
        <v>908</v>
      </c>
    </row>
    <row r="283" spans="1:9" x14ac:dyDescent="0.2">
      <c r="A283" s="4" t="s">
        <v>936</v>
      </c>
      <c r="B283" s="1">
        <v>1</v>
      </c>
      <c r="C283" s="1" t="s">
        <v>7</v>
      </c>
      <c r="D283" s="1" t="str">
        <f>"124/330"</f>
        <v>124/330</v>
      </c>
      <c r="E283" s="1">
        <v>0.4</v>
      </c>
      <c r="F283" s="1" t="s">
        <v>937</v>
      </c>
      <c r="G283" s="1" t="s">
        <v>938</v>
      </c>
      <c r="H283" t="s">
        <v>108</v>
      </c>
      <c r="I283" s="4" t="s">
        <v>312</v>
      </c>
    </row>
    <row r="284" spans="1:9" ht="28.5" x14ac:dyDescent="0.2">
      <c r="A284" s="4" t="s">
        <v>962</v>
      </c>
      <c r="B284" s="1">
        <v>1</v>
      </c>
      <c r="C284" s="1" t="s">
        <v>7</v>
      </c>
      <c r="D284" s="1" t="str">
        <f>"124/330"</f>
        <v>124/330</v>
      </c>
      <c r="E284" s="1">
        <v>0.2</v>
      </c>
      <c r="F284" s="1" t="s">
        <v>963</v>
      </c>
      <c r="G284" s="1" t="s">
        <v>964</v>
      </c>
      <c r="H284" t="s">
        <v>10</v>
      </c>
      <c r="I284" s="4" t="s">
        <v>16</v>
      </c>
    </row>
    <row r="285" spans="1:9" x14ac:dyDescent="0.2">
      <c r="A285" s="4" t="s">
        <v>965</v>
      </c>
      <c r="B285" s="1">
        <v>1</v>
      </c>
      <c r="C285" s="1" t="s">
        <v>7</v>
      </c>
      <c r="D285" s="1" t="str">
        <f>"124/330"</f>
        <v>124/330</v>
      </c>
      <c r="E285" s="1">
        <v>0.3</v>
      </c>
      <c r="F285" s="1" t="s">
        <v>966</v>
      </c>
      <c r="G285" s="1" t="s">
        <v>967</v>
      </c>
      <c r="H285" t="s">
        <v>108</v>
      </c>
      <c r="I285" s="4" t="s">
        <v>109</v>
      </c>
    </row>
    <row r="286" spans="1:9" ht="28.5" x14ac:dyDescent="0.2">
      <c r="A286" s="4" t="s">
        <v>1081</v>
      </c>
      <c r="B286" s="1">
        <v>1</v>
      </c>
      <c r="C286" s="1" t="s">
        <v>7</v>
      </c>
      <c r="D286" s="1" t="str">
        <f>"124/330"</f>
        <v>124/330</v>
      </c>
      <c r="E286" s="1">
        <v>0.2</v>
      </c>
      <c r="F286" s="1" t="s">
        <v>1082</v>
      </c>
      <c r="G286" s="1" t="s">
        <v>1083</v>
      </c>
      <c r="H286" t="s">
        <v>20</v>
      </c>
      <c r="I286" s="4" t="s">
        <v>705</v>
      </c>
    </row>
    <row r="287" spans="1:9" ht="28.5" x14ac:dyDescent="0.2">
      <c r="A287" s="4" t="s">
        <v>1100</v>
      </c>
      <c r="B287" s="1">
        <v>1</v>
      </c>
      <c r="C287" s="1" t="s">
        <v>7</v>
      </c>
      <c r="D287" s="1" t="str">
        <f>"124/330"</f>
        <v>124/330</v>
      </c>
      <c r="E287" s="1">
        <v>0.2</v>
      </c>
      <c r="F287" s="1" t="s">
        <v>1101</v>
      </c>
      <c r="G287" s="1" t="s">
        <v>1102</v>
      </c>
      <c r="H287" t="s">
        <v>108</v>
      </c>
      <c r="I287" s="4" t="s">
        <v>1103</v>
      </c>
    </row>
    <row r="288" spans="1:9" ht="28.5" x14ac:dyDescent="0.2">
      <c r="A288" s="4" t="s">
        <v>1254</v>
      </c>
      <c r="B288" s="1">
        <v>1</v>
      </c>
      <c r="C288" s="1" t="s">
        <v>7</v>
      </c>
      <c r="D288" s="1" t="str">
        <f>"124/330"</f>
        <v>124/330</v>
      </c>
      <c r="E288" s="1">
        <v>0.3</v>
      </c>
      <c r="F288" s="1" t="s">
        <v>1255</v>
      </c>
      <c r="G288" s="1" t="s">
        <v>1256</v>
      </c>
      <c r="H288" t="s">
        <v>20</v>
      </c>
      <c r="I288" s="4" t="s">
        <v>459</v>
      </c>
    </row>
    <row r="289" spans="1:9" x14ac:dyDescent="0.2">
      <c r="A289" s="4" t="s">
        <v>1269</v>
      </c>
      <c r="B289" s="1">
        <v>1</v>
      </c>
      <c r="C289" s="1" t="s">
        <v>23</v>
      </c>
      <c r="D289" s="1" t="str">
        <f>"180/267"</f>
        <v>180/267</v>
      </c>
      <c r="E289" s="1">
        <v>0.3</v>
      </c>
      <c r="F289" s="1" t="s">
        <v>1270</v>
      </c>
      <c r="G289" s="1" t="s">
        <v>1270</v>
      </c>
      <c r="H289" t="s">
        <v>20</v>
      </c>
      <c r="I289" s="4" t="s">
        <v>132</v>
      </c>
    </row>
    <row r="290" spans="1:9" ht="28.5" x14ac:dyDescent="0.2">
      <c r="A290" s="4" t="s">
        <v>1374</v>
      </c>
      <c r="B290" s="1">
        <v>1</v>
      </c>
      <c r="C290" s="1" t="s">
        <v>23</v>
      </c>
      <c r="D290" s="1" t="str">
        <f>"88/125"</f>
        <v>88/125</v>
      </c>
      <c r="E290" s="1">
        <v>0.1</v>
      </c>
      <c r="F290" s="1" t="s">
        <v>1375</v>
      </c>
      <c r="G290" s="1" t="s">
        <v>1375</v>
      </c>
      <c r="H290" t="s">
        <v>1233</v>
      </c>
      <c r="I290" s="4" t="s">
        <v>1376</v>
      </c>
    </row>
    <row r="291" spans="1:9" ht="28.5" x14ac:dyDescent="0.2">
      <c r="A291" s="4" t="s">
        <v>1449</v>
      </c>
      <c r="B291" s="1">
        <v>1</v>
      </c>
      <c r="C291" s="1" t="s">
        <v>23</v>
      </c>
      <c r="D291" s="1" t="str">
        <f>"180/267"</f>
        <v>180/267</v>
      </c>
      <c r="E291" s="1">
        <v>0.1</v>
      </c>
      <c r="F291" s="1" t="s">
        <v>1450</v>
      </c>
      <c r="G291" s="1" t="s">
        <v>1451</v>
      </c>
      <c r="H291" t="s">
        <v>223</v>
      </c>
      <c r="I291" s="4" t="s">
        <v>1452</v>
      </c>
    </row>
    <row r="292" spans="1:9" x14ac:dyDescent="0.2">
      <c r="A292" s="4" t="s">
        <v>1491</v>
      </c>
      <c r="B292" s="1">
        <v>1</v>
      </c>
      <c r="C292" s="1" t="s">
        <v>23</v>
      </c>
      <c r="D292" s="1" t="str">
        <f>"88/125"</f>
        <v>88/125</v>
      </c>
      <c r="E292" s="1">
        <v>0.2</v>
      </c>
      <c r="F292" s="1" t="s">
        <v>1492</v>
      </c>
      <c r="G292" s="1" t="s">
        <v>1493</v>
      </c>
      <c r="H292" t="s">
        <v>63</v>
      </c>
      <c r="I292" s="4" t="s">
        <v>156</v>
      </c>
    </row>
    <row r="293" spans="1:9" x14ac:dyDescent="0.2">
      <c r="A293" s="4" t="s">
        <v>1511</v>
      </c>
      <c r="B293" s="1">
        <v>1</v>
      </c>
      <c r="C293" s="1" t="s">
        <v>7</v>
      </c>
      <c r="D293" s="1" t="str">
        <f>"124/330"</f>
        <v>124/330</v>
      </c>
      <c r="E293" s="1">
        <v>0.2</v>
      </c>
      <c r="F293" s="1" t="s">
        <v>1512</v>
      </c>
      <c r="G293" s="1" t="s">
        <v>1513</v>
      </c>
      <c r="H293" t="s">
        <v>10</v>
      </c>
      <c r="I293" s="4" t="s">
        <v>273</v>
      </c>
    </row>
    <row r="294" spans="1:9" x14ac:dyDescent="0.2">
      <c r="A294" s="4" t="s">
        <v>1522</v>
      </c>
      <c r="B294" s="1">
        <v>1</v>
      </c>
      <c r="C294" s="1" t="s">
        <v>7</v>
      </c>
      <c r="D294" s="1" t="str">
        <f>"124/330"</f>
        <v>124/330</v>
      </c>
      <c r="E294" s="1">
        <v>0.2</v>
      </c>
      <c r="F294" s="1" t="s">
        <v>1523</v>
      </c>
      <c r="G294" s="1" t="s">
        <v>1524</v>
      </c>
      <c r="H294" t="s">
        <v>15</v>
      </c>
      <c r="I294" s="4" t="s">
        <v>156</v>
      </c>
    </row>
    <row r="295" spans="1:9" x14ac:dyDescent="0.2">
      <c r="A295" s="4" t="s">
        <v>1554</v>
      </c>
      <c r="B295" s="1">
        <v>1</v>
      </c>
      <c r="C295" s="1" t="s">
        <v>7</v>
      </c>
      <c r="D295" s="1" t="str">
        <f>"124/330"</f>
        <v>124/330</v>
      </c>
      <c r="E295" s="1">
        <v>0.1</v>
      </c>
      <c r="F295" s="1" t="s">
        <v>1555</v>
      </c>
      <c r="G295" s="1" t="s">
        <v>1555</v>
      </c>
      <c r="H295" t="s">
        <v>59</v>
      </c>
      <c r="I295" s="4" t="s">
        <v>405</v>
      </c>
    </row>
    <row r="296" spans="1:9" x14ac:dyDescent="0.2">
      <c r="A296" s="4" t="s">
        <v>1598</v>
      </c>
      <c r="B296" s="1">
        <v>1</v>
      </c>
      <c r="C296" s="1" t="s">
        <v>7</v>
      </c>
      <c r="D296" s="1" t="str">
        <f>"124/330"</f>
        <v>124/330</v>
      </c>
      <c r="E296" s="1">
        <v>0.2</v>
      </c>
      <c r="F296" s="1" t="s">
        <v>1599</v>
      </c>
      <c r="G296" s="1" t="s">
        <v>1600</v>
      </c>
      <c r="H296" t="s">
        <v>358</v>
      </c>
      <c r="I296" s="4" t="s">
        <v>109</v>
      </c>
    </row>
    <row r="297" spans="1:9" x14ac:dyDescent="0.2">
      <c r="A297" s="4" t="s">
        <v>1656</v>
      </c>
      <c r="B297" s="1">
        <v>1</v>
      </c>
      <c r="C297" s="1" t="s">
        <v>7</v>
      </c>
      <c r="D297" s="1" t="str">
        <f>"124/330"</f>
        <v>124/330</v>
      </c>
      <c r="E297" s="1">
        <v>1.2</v>
      </c>
      <c r="F297" s="1" t="s">
        <v>1657</v>
      </c>
      <c r="G297" s="1" t="s">
        <v>1658</v>
      </c>
      <c r="H297" t="s">
        <v>223</v>
      </c>
      <c r="I297" s="4" t="s">
        <v>33</v>
      </c>
    </row>
    <row r="298" spans="1:9" ht="28.5" x14ac:dyDescent="0.2">
      <c r="A298" s="4" t="s">
        <v>105</v>
      </c>
      <c r="B298" s="1">
        <v>0.9</v>
      </c>
      <c r="C298" s="1" t="s">
        <v>23</v>
      </c>
      <c r="D298" s="1" t="str">
        <f>"197/267"</f>
        <v>197/267</v>
      </c>
      <c r="E298" s="1">
        <v>0.3</v>
      </c>
      <c r="F298" s="1" t="s">
        <v>106</v>
      </c>
      <c r="G298" s="1" t="s">
        <v>107</v>
      </c>
      <c r="H298" t="s">
        <v>108</v>
      </c>
      <c r="I298" s="4" t="s">
        <v>109</v>
      </c>
    </row>
    <row r="299" spans="1:9" ht="28.5" x14ac:dyDescent="0.2">
      <c r="A299" s="4" t="s">
        <v>232</v>
      </c>
      <c r="B299" s="1">
        <v>0.9</v>
      </c>
      <c r="C299" s="1" t="s">
        <v>7</v>
      </c>
      <c r="D299" s="1" t="str">
        <f>"147/330"</f>
        <v>147/330</v>
      </c>
      <c r="E299" s="1">
        <v>0.2</v>
      </c>
      <c r="F299" s="1" t="s">
        <v>233</v>
      </c>
      <c r="G299" s="1" t="s">
        <v>234</v>
      </c>
      <c r="H299" t="s">
        <v>71</v>
      </c>
      <c r="I299" s="4" t="s">
        <v>231</v>
      </c>
    </row>
    <row r="300" spans="1:9" x14ac:dyDescent="0.2">
      <c r="A300" s="4" t="s">
        <v>248</v>
      </c>
      <c r="B300" s="1">
        <v>0.9</v>
      </c>
      <c r="C300" s="1" t="s">
        <v>29</v>
      </c>
      <c r="D300" s="1" t="str">
        <f>"94/125"</f>
        <v>94/125</v>
      </c>
      <c r="E300" s="1">
        <v>0.5</v>
      </c>
      <c r="F300" s="1" t="s">
        <v>249</v>
      </c>
      <c r="G300" s="1" t="s">
        <v>250</v>
      </c>
      <c r="H300" t="s">
        <v>251</v>
      </c>
      <c r="I300" s="4" t="s">
        <v>252</v>
      </c>
    </row>
    <row r="301" spans="1:9" ht="28.5" x14ac:dyDescent="0.2">
      <c r="A301" s="4" t="s">
        <v>295</v>
      </c>
      <c r="B301" s="1">
        <v>0.9</v>
      </c>
      <c r="C301" s="1" t="s">
        <v>29</v>
      </c>
      <c r="D301" s="1" t="str">
        <f>"94/125"</f>
        <v>94/125</v>
      </c>
      <c r="E301" s="1">
        <v>0.3</v>
      </c>
      <c r="F301" s="1" t="s">
        <v>296</v>
      </c>
      <c r="G301" s="1" t="s">
        <v>297</v>
      </c>
      <c r="H301" t="s">
        <v>116</v>
      </c>
      <c r="I301" s="4" t="s">
        <v>117</v>
      </c>
    </row>
    <row r="302" spans="1:9" x14ac:dyDescent="0.2">
      <c r="A302" s="4" t="s">
        <v>470</v>
      </c>
      <c r="B302" s="1">
        <v>0.9</v>
      </c>
      <c r="C302" s="1" t="s">
        <v>7</v>
      </c>
      <c r="D302" s="1" t="str">
        <f>"147/330"</f>
        <v>147/330</v>
      </c>
      <c r="E302" s="1">
        <v>0.2</v>
      </c>
      <c r="F302" s="1" t="s">
        <v>471</v>
      </c>
      <c r="G302" s="1" t="s">
        <v>472</v>
      </c>
      <c r="H302" t="s">
        <v>303</v>
      </c>
      <c r="I302" s="4" t="s">
        <v>473</v>
      </c>
    </row>
    <row r="303" spans="1:9" x14ac:dyDescent="0.2">
      <c r="A303" s="4" t="s">
        <v>474</v>
      </c>
      <c r="B303" s="1">
        <v>0.9</v>
      </c>
      <c r="C303" s="1" t="s">
        <v>7</v>
      </c>
      <c r="D303" s="1" t="str">
        <f>"147/330"</f>
        <v>147/330</v>
      </c>
      <c r="E303" s="1">
        <v>0.2</v>
      </c>
      <c r="F303" s="1" t="s">
        <v>475</v>
      </c>
      <c r="G303" s="1" t="s">
        <v>476</v>
      </c>
      <c r="H303" t="s">
        <v>96</v>
      </c>
      <c r="I303" s="4" t="s">
        <v>477</v>
      </c>
    </row>
    <row r="304" spans="1:9" ht="28.5" x14ac:dyDescent="0.2">
      <c r="A304" s="4" t="s">
        <v>481</v>
      </c>
      <c r="B304" s="1">
        <v>0.9</v>
      </c>
      <c r="C304" s="1" t="s">
        <v>7</v>
      </c>
      <c r="D304" s="1" t="str">
        <f>"147/330"</f>
        <v>147/330</v>
      </c>
      <c r="E304" s="1">
        <v>0.4</v>
      </c>
      <c r="F304" s="1" t="s">
        <v>482</v>
      </c>
      <c r="G304" s="1" t="s">
        <v>483</v>
      </c>
      <c r="H304" t="s">
        <v>20</v>
      </c>
      <c r="I304" s="4" t="s">
        <v>481</v>
      </c>
    </row>
    <row r="305" spans="1:9" x14ac:dyDescent="0.2">
      <c r="A305" s="4" t="s">
        <v>487</v>
      </c>
      <c r="B305" s="1">
        <v>0.9</v>
      </c>
      <c r="C305" s="1" t="s">
        <v>29</v>
      </c>
      <c r="D305" s="1" t="str">
        <f>"94/125"</f>
        <v>94/125</v>
      </c>
      <c r="E305" s="1">
        <v>0.4</v>
      </c>
      <c r="F305" s="1" t="s">
        <v>488</v>
      </c>
      <c r="G305" s="1" t="s">
        <v>489</v>
      </c>
      <c r="H305" t="s">
        <v>20</v>
      </c>
      <c r="I305" s="4" t="s">
        <v>33</v>
      </c>
    </row>
    <row r="306" spans="1:9" x14ac:dyDescent="0.2">
      <c r="A306" s="4" t="s">
        <v>622</v>
      </c>
      <c r="B306" s="1">
        <v>0.9</v>
      </c>
      <c r="C306" s="1" t="s">
        <v>29</v>
      </c>
      <c r="D306" s="1" t="str">
        <f>"94/125"</f>
        <v>94/125</v>
      </c>
      <c r="E306" s="1">
        <v>0.2</v>
      </c>
      <c r="F306" s="1" t="s">
        <v>623</v>
      </c>
      <c r="G306" s="1" t="s">
        <v>624</v>
      </c>
      <c r="H306" t="s">
        <v>108</v>
      </c>
      <c r="I306" s="4" t="s">
        <v>21</v>
      </c>
    </row>
    <row r="307" spans="1:9" x14ac:dyDescent="0.2">
      <c r="A307" s="4" t="s">
        <v>653</v>
      </c>
      <c r="B307" s="1">
        <v>0.9</v>
      </c>
      <c r="C307" s="1" t="s">
        <v>7</v>
      </c>
      <c r="D307" s="1" t="str">
        <f>"147/330"</f>
        <v>147/330</v>
      </c>
      <c r="E307" s="1">
        <v>0.7</v>
      </c>
      <c r="F307" s="1" t="s">
        <v>654</v>
      </c>
      <c r="G307" s="1" t="s">
        <v>655</v>
      </c>
      <c r="H307" t="s">
        <v>108</v>
      </c>
      <c r="I307" s="4" t="s">
        <v>269</v>
      </c>
    </row>
    <row r="308" spans="1:9" x14ac:dyDescent="0.2">
      <c r="A308" s="4" t="s">
        <v>677</v>
      </c>
      <c r="B308" s="1">
        <v>0.9</v>
      </c>
      <c r="C308" s="1" t="s">
        <v>29</v>
      </c>
      <c r="D308" s="1" t="str">
        <f>"94/125"</f>
        <v>94/125</v>
      </c>
      <c r="E308" s="1">
        <v>0.3</v>
      </c>
      <c r="F308" s="1" t="s">
        <v>678</v>
      </c>
      <c r="G308" s="1" t="s">
        <v>679</v>
      </c>
      <c r="H308" t="s">
        <v>55</v>
      </c>
      <c r="I308" s="4" t="s">
        <v>56</v>
      </c>
    </row>
    <row r="309" spans="1:9" ht="28.5" x14ac:dyDescent="0.2">
      <c r="A309" s="4" t="s">
        <v>720</v>
      </c>
      <c r="B309" s="1">
        <v>0.9</v>
      </c>
      <c r="C309" s="1" t="s">
        <v>7</v>
      </c>
      <c r="D309" s="1" t="str">
        <f>"147/330"</f>
        <v>147/330</v>
      </c>
      <c r="E309" s="1">
        <v>0.3</v>
      </c>
      <c r="F309" s="1" t="s">
        <v>721</v>
      </c>
      <c r="G309" s="1" t="s">
        <v>722</v>
      </c>
      <c r="H309" t="s">
        <v>10</v>
      </c>
      <c r="I309" s="4" t="s">
        <v>16</v>
      </c>
    </row>
    <row r="310" spans="1:9" ht="28.5" x14ac:dyDescent="0.2">
      <c r="A310" s="4" t="s">
        <v>740</v>
      </c>
      <c r="B310" s="1">
        <v>0.9</v>
      </c>
      <c r="C310" s="1" t="s">
        <v>18</v>
      </c>
      <c r="D310" s="1" t="str">
        <f>"4/21"</f>
        <v>4/21</v>
      </c>
      <c r="E310" s="1">
        <v>0.2</v>
      </c>
      <c r="F310" s="1" t="s">
        <v>741</v>
      </c>
      <c r="G310" s="1" t="s">
        <v>742</v>
      </c>
      <c r="H310" t="s">
        <v>116</v>
      </c>
      <c r="I310" s="4" t="s">
        <v>117</v>
      </c>
    </row>
    <row r="311" spans="1:9" x14ac:dyDescent="0.2">
      <c r="A311" s="4" t="s">
        <v>778</v>
      </c>
      <c r="B311" s="1">
        <v>0.9</v>
      </c>
      <c r="C311" s="1" t="s">
        <v>7</v>
      </c>
      <c r="D311" s="1" t="str">
        <f>"147/330"</f>
        <v>147/330</v>
      </c>
      <c r="E311" s="1">
        <v>0.3</v>
      </c>
      <c r="F311" s="1" t="s">
        <v>779</v>
      </c>
      <c r="G311" s="1" t="s">
        <v>780</v>
      </c>
      <c r="H311" t="s">
        <v>20</v>
      </c>
      <c r="I311" s="4" t="s">
        <v>21</v>
      </c>
    </row>
    <row r="312" spans="1:9" x14ac:dyDescent="0.2">
      <c r="A312" s="4" t="s">
        <v>822</v>
      </c>
      <c r="B312" s="1">
        <v>0.9</v>
      </c>
      <c r="C312" s="1" t="s">
        <v>7</v>
      </c>
      <c r="D312" s="1" t="str">
        <f>"147/330"</f>
        <v>147/330</v>
      </c>
      <c r="E312" s="1">
        <v>0.8</v>
      </c>
      <c r="F312" s="1" t="s">
        <v>823</v>
      </c>
      <c r="G312" s="1" t="s">
        <v>824</v>
      </c>
      <c r="H312" t="s">
        <v>223</v>
      </c>
      <c r="I312" s="4" t="s">
        <v>413</v>
      </c>
    </row>
    <row r="313" spans="1:9" ht="28.5" x14ac:dyDescent="0.2">
      <c r="A313" s="4" t="s">
        <v>852</v>
      </c>
      <c r="B313" s="1">
        <v>0.9</v>
      </c>
      <c r="C313" s="1" t="s">
        <v>7</v>
      </c>
      <c r="D313" s="1" t="str">
        <f>"147/330"</f>
        <v>147/330</v>
      </c>
      <c r="E313" s="1">
        <v>0</v>
      </c>
      <c r="F313" s="1" t="s">
        <v>853</v>
      </c>
      <c r="G313" s="1" t="s">
        <v>854</v>
      </c>
      <c r="H313" t="s">
        <v>10</v>
      </c>
      <c r="I313" s="4" t="s">
        <v>16</v>
      </c>
    </row>
    <row r="314" spans="1:9" ht="28.5" x14ac:dyDescent="0.2">
      <c r="A314" s="4" t="s">
        <v>858</v>
      </c>
      <c r="B314" s="1">
        <v>0.9</v>
      </c>
      <c r="C314" s="1" t="s">
        <v>7</v>
      </c>
      <c r="D314" s="1" t="str">
        <f>"147/330"</f>
        <v>147/330</v>
      </c>
      <c r="E314" s="1">
        <v>0.3</v>
      </c>
      <c r="F314" s="1" t="s">
        <v>859</v>
      </c>
      <c r="G314" s="1" t="s">
        <v>860</v>
      </c>
      <c r="H314" t="s">
        <v>20</v>
      </c>
      <c r="I314" s="4" t="s">
        <v>705</v>
      </c>
    </row>
    <row r="315" spans="1:9" ht="28.5" x14ac:dyDescent="0.2">
      <c r="A315" s="4" t="s">
        <v>884</v>
      </c>
      <c r="B315" s="1">
        <v>0.9</v>
      </c>
      <c r="C315" s="1" t="s">
        <v>7</v>
      </c>
      <c r="D315" s="1" t="str">
        <f>"147/330"</f>
        <v>147/330</v>
      </c>
      <c r="E315" s="1">
        <v>0.3</v>
      </c>
      <c r="F315" s="1" t="s">
        <v>885</v>
      </c>
      <c r="G315" s="1" t="s">
        <v>886</v>
      </c>
      <c r="H315" t="s">
        <v>20</v>
      </c>
      <c r="I315" s="4" t="s">
        <v>705</v>
      </c>
    </row>
    <row r="316" spans="1:9" x14ac:dyDescent="0.2">
      <c r="A316" s="4" t="s">
        <v>912</v>
      </c>
      <c r="B316" s="1">
        <v>0.9</v>
      </c>
      <c r="C316" s="1" t="s">
        <v>23</v>
      </c>
      <c r="D316" s="1" t="str">
        <f>"197/267"</f>
        <v>197/267</v>
      </c>
      <c r="E316" s="1">
        <v>0.2</v>
      </c>
      <c r="F316" s="1" t="s">
        <v>913</v>
      </c>
      <c r="G316" s="1" t="s">
        <v>914</v>
      </c>
      <c r="H316" t="s">
        <v>63</v>
      </c>
      <c r="I316" s="4" t="s">
        <v>915</v>
      </c>
    </row>
    <row r="317" spans="1:9" ht="28.5" x14ac:dyDescent="0.2">
      <c r="A317" s="4" t="s">
        <v>974</v>
      </c>
      <c r="B317" s="1">
        <v>0.9</v>
      </c>
      <c r="C317" s="1" t="s">
        <v>23</v>
      </c>
      <c r="D317" s="1" t="str">
        <f>"197/267"</f>
        <v>197/267</v>
      </c>
      <c r="E317" s="1">
        <v>0.2</v>
      </c>
      <c r="F317" s="1" t="s">
        <v>975</v>
      </c>
      <c r="G317" s="1" t="s">
        <v>976</v>
      </c>
      <c r="H317" t="s">
        <v>116</v>
      </c>
      <c r="I317" s="4" t="s">
        <v>117</v>
      </c>
    </row>
    <row r="318" spans="1:9" x14ac:dyDescent="0.2">
      <c r="A318" s="4" t="s">
        <v>1116</v>
      </c>
      <c r="B318" s="1">
        <v>0.9</v>
      </c>
      <c r="C318" s="1" t="s">
        <v>7</v>
      </c>
      <c r="D318" s="1" t="str">
        <f>"147/330"</f>
        <v>147/330</v>
      </c>
      <c r="E318" s="1">
        <v>0.3</v>
      </c>
      <c r="F318" s="1" t="s">
        <v>1117</v>
      </c>
      <c r="G318" s="1" t="s">
        <v>1118</v>
      </c>
      <c r="H318" t="s">
        <v>108</v>
      </c>
      <c r="I318" s="4" t="s">
        <v>269</v>
      </c>
    </row>
    <row r="319" spans="1:9" ht="28.5" x14ac:dyDescent="0.2">
      <c r="A319" s="4" t="s">
        <v>1159</v>
      </c>
      <c r="B319" s="1">
        <v>0.9</v>
      </c>
      <c r="C319" s="1" t="s">
        <v>7</v>
      </c>
      <c r="D319" s="1" t="str">
        <f>"147/330"</f>
        <v>147/330</v>
      </c>
      <c r="E319" s="1">
        <v>0.3</v>
      </c>
      <c r="F319" s="1" t="s">
        <v>1160</v>
      </c>
      <c r="G319" s="1" t="s">
        <v>1160</v>
      </c>
      <c r="H319" t="s">
        <v>15</v>
      </c>
      <c r="I319" s="4" t="s">
        <v>16</v>
      </c>
    </row>
    <row r="320" spans="1:9" x14ac:dyDescent="0.2">
      <c r="A320" s="4" t="s">
        <v>1245</v>
      </c>
      <c r="B320" s="1">
        <v>0.9</v>
      </c>
      <c r="C320" s="1" t="s">
        <v>7</v>
      </c>
      <c r="D320" s="1" t="str">
        <f>"147/330"</f>
        <v>147/330</v>
      </c>
      <c r="E320" s="1">
        <v>0.2</v>
      </c>
      <c r="F320" s="1" t="s">
        <v>1246</v>
      </c>
      <c r="G320" s="1" t="s">
        <v>1247</v>
      </c>
      <c r="H320" t="s">
        <v>108</v>
      </c>
      <c r="I320" s="4" t="s">
        <v>109</v>
      </c>
    </row>
    <row r="321" spans="1:9" x14ac:dyDescent="0.2">
      <c r="A321" s="4" t="s">
        <v>1260</v>
      </c>
      <c r="B321" s="1">
        <v>0.9</v>
      </c>
      <c r="C321" s="1" t="s">
        <v>29</v>
      </c>
      <c r="D321" s="1" t="str">
        <f>"94/125"</f>
        <v>94/125</v>
      </c>
      <c r="E321" s="1">
        <v>0.4</v>
      </c>
      <c r="F321" s="1" t="s">
        <v>1261</v>
      </c>
      <c r="G321" s="1" t="s">
        <v>1262</v>
      </c>
      <c r="H321" t="s">
        <v>20</v>
      </c>
      <c r="I321" s="4" t="s">
        <v>84</v>
      </c>
    </row>
    <row r="322" spans="1:9" x14ac:dyDescent="0.2">
      <c r="A322" s="4" t="s">
        <v>1266</v>
      </c>
      <c r="B322" s="1">
        <v>0.9</v>
      </c>
      <c r="C322" s="1" t="s">
        <v>7</v>
      </c>
      <c r="D322" s="1" t="str">
        <f>"147/330"</f>
        <v>147/330</v>
      </c>
      <c r="E322" s="1">
        <v>0.1</v>
      </c>
      <c r="F322" s="1" t="s">
        <v>1267</v>
      </c>
      <c r="G322" s="1" t="s">
        <v>1268</v>
      </c>
      <c r="H322" t="s">
        <v>223</v>
      </c>
      <c r="I322" s="4" t="s">
        <v>156</v>
      </c>
    </row>
    <row r="323" spans="1:9" ht="28.5" x14ac:dyDescent="0.2">
      <c r="A323" s="4" t="s">
        <v>1285</v>
      </c>
      <c r="B323" s="1">
        <v>0.9</v>
      </c>
      <c r="C323" s="1" t="s">
        <v>7</v>
      </c>
      <c r="D323" s="1" t="str">
        <f>"147/330"</f>
        <v>147/330</v>
      </c>
      <c r="E323" s="1">
        <v>0.2</v>
      </c>
      <c r="F323" s="1" t="s">
        <v>1286</v>
      </c>
      <c r="G323" s="1" t="s">
        <v>1287</v>
      </c>
      <c r="H323" t="s">
        <v>10</v>
      </c>
      <c r="I323" s="4" t="s">
        <v>16</v>
      </c>
    </row>
    <row r="324" spans="1:9" x14ac:dyDescent="0.2">
      <c r="A324" s="4" t="s">
        <v>1288</v>
      </c>
      <c r="B324" s="1">
        <v>0.9</v>
      </c>
      <c r="C324" s="1" t="s">
        <v>7</v>
      </c>
      <c r="D324" s="1" t="str">
        <f>"147/330"</f>
        <v>147/330</v>
      </c>
      <c r="E324" s="1">
        <v>0.4</v>
      </c>
      <c r="F324" s="1" t="s">
        <v>1289</v>
      </c>
      <c r="G324" s="1" t="s">
        <v>1290</v>
      </c>
      <c r="H324" t="s">
        <v>20</v>
      </c>
      <c r="I324" s="4" t="s">
        <v>269</v>
      </c>
    </row>
    <row r="325" spans="1:9" x14ac:dyDescent="0.2">
      <c r="A325" s="4" t="s">
        <v>1331</v>
      </c>
      <c r="B325" s="1">
        <v>0.9</v>
      </c>
      <c r="C325" s="1" t="s">
        <v>7</v>
      </c>
      <c r="D325" s="1" t="str">
        <f>"147/330"</f>
        <v>147/330</v>
      </c>
      <c r="E325" s="1">
        <v>0.2</v>
      </c>
      <c r="F325" s="1" t="s">
        <v>1332</v>
      </c>
      <c r="G325" s="1" t="s">
        <v>1333</v>
      </c>
      <c r="H325" t="s">
        <v>108</v>
      </c>
      <c r="I325" s="4" t="s">
        <v>21</v>
      </c>
    </row>
    <row r="326" spans="1:9" ht="28.5" x14ac:dyDescent="0.2">
      <c r="A326" s="4" t="s">
        <v>1475</v>
      </c>
      <c r="B326" s="1">
        <v>0.9</v>
      </c>
      <c r="C326" s="1" t="s">
        <v>7</v>
      </c>
      <c r="D326" s="1" t="str">
        <f>"147/330"</f>
        <v>147/330</v>
      </c>
      <c r="E326" s="1">
        <v>0.3</v>
      </c>
      <c r="F326" s="1" t="s">
        <v>1476</v>
      </c>
      <c r="G326" s="1" t="s">
        <v>1476</v>
      </c>
      <c r="H326" t="s">
        <v>1086</v>
      </c>
      <c r="I326" s="4" t="s">
        <v>1477</v>
      </c>
    </row>
    <row r="327" spans="1:9" x14ac:dyDescent="0.2">
      <c r="A327" s="4" t="s">
        <v>1484</v>
      </c>
      <c r="B327" s="1">
        <v>0.9</v>
      </c>
      <c r="C327" s="1" t="s">
        <v>23</v>
      </c>
      <c r="D327" s="1" t="str">
        <f>"197/267"</f>
        <v>197/267</v>
      </c>
      <c r="E327" s="1">
        <v>0.5</v>
      </c>
      <c r="F327" s="1" t="s">
        <v>1485</v>
      </c>
      <c r="G327" s="1" t="s">
        <v>1486</v>
      </c>
      <c r="H327" t="s">
        <v>661</v>
      </c>
      <c r="I327" s="4" t="s">
        <v>269</v>
      </c>
    </row>
    <row r="328" spans="1:9" ht="28.5" x14ac:dyDescent="0.2">
      <c r="A328" s="4" t="s">
        <v>1609</v>
      </c>
      <c r="B328" s="1">
        <v>0.9</v>
      </c>
      <c r="C328" s="1" t="s">
        <v>23</v>
      </c>
      <c r="D328" s="1" t="str">
        <f>"197/267"</f>
        <v>197/267</v>
      </c>
      <c r="E328" s="1">
        <v>0.1</v>
      </c>
      <c r="F328" s="1" t="s">
        <v>1610</v>
      </c>
      <c r="G328" s="1" t="s">
        <v>1611</v>
      </c>
      <c r="H328" t="s">
        <v>20</v>
      </c>
      <c r="I328" s="4" t="s">
        <v>459</v>
      </c>
    </row>
    <row r="329" spans="1:9" x14ac:dyDescent="0.2">
      <c r="A329" s="4" t="s">
        <v>1659</v>
      </c>
      <c r="B329" s="1">
        <v>0.9</v>
      </c>
      <c r="C329" s="1" t="s">
        <v>7</v>
      </c>
      <c r="D329" s="1" t="str">
        <f>"147/330"</f>
        <v>147/330</v>
      </c>
      <c r="E329" s="1">
        <v>0.2</v>
      </c>
      <c r="F329" s="1" t="s">
        <v>1660</v>
      </c>
      <c r="G329" s="1" t="s">
        <v>1661</v>
      </c>
      <c r="H329" t="s">
        <v>96</v>
      </c>
      <c r="I329" s="4" t="s">
        <v>33</v>
      </c>
    </row>
    <row r="330" spans="1:9" ht="28.5" x14ac:dyDescent="0.2">
      <c r="A330" s="4" t="s">
        <v>98</v>
      </c>
      <c r="B330" s="1">
        <v>0.8</v>
      </c>
      <c r="C330" s="1" t="s">
        <v>23</v>
      </c>
      <c r="D330" s="1" t="str">
        <f>"170/330"</f>
        <v>170/330</v>
      </c>
      <c r="E330" s="1">
        <v>0.3</v>
      </c>
      <c r="F330" s="1" t="s">
        <v>99</v>
      </c>
      <c r="G330" s="1" t="s">
        <v>100</v>
      </c>
      <c r="H330" t="s">
        <v>59</v>
      </c>
      <c r="I330" s="4" t="s">
        <v>101</v>
      </c>
    </row>
    <row r="331" spans="1:9" x14ac:dyDescent="0.2">
      <c r="A331" s="4" t="s">
        <v>129</v>
      </c>
      <c r="B331" s="1">
        <v>0.8</v>
      </c>
      <c r="C331" s="1" t="s">
        <v>29</v>
      </c>
      <c r="D331" s="1" t="str">
        <f>"98/107"</f>
        <v>98/107</v>
      </c>
      <c r="E331" s="1">
        <v>0.2</v>
      </c>
      <c r="F331" s="1" t="s">
        <v>130</v>
      </c>
      <c r="G331" s="1" t="s">
        <v>131</v>
      </c>
      <c r="H331" t="s">
        <v>20</v>
      </c>
      <c r="I331" s="4" t="s">
        <v>132</v>
      </c>
    </row>
    <row r="332" spans="1:9" x14ac:dyDescent="0.2">
      <c r="A332" s="4" t="s">
        <v>133</v>
      </c>
      <c r="B332" s="1">
        <v>0.8</v>
      </c>
      <c r="C332" s="1" t="s">
        <v>29</v>
      </c>
      <c r="D332" s="1" t="str">
        <f>"105/125"</f>
        <v>105/125</v>
      </c>
      <c r="E332" s="1">
        <v>0.2</v>
      </c>
      <c r="F332" s="1" t="s">
        <v>134</v>
      </c>
      <c r="G332" s="1" t="s">
        <v>135</v>
      </c>
      <c r="H332" t="s">
        <v>55</v>
      </c>
      <c r="I332" s="4" t="s">
        <v>56</v>
      </c>
    </row>
    <row r="333" spans="1:9" x14ac:dyDescent="0.2">
      <c r="A333" s="4" t="s">
        <v>163</v>
      </c>
      <c r="B333" s="1">
        <v>0.8</v>
      </c>
      <c r="C333" s="1" t="s">
        <v>29</v>
      </c>
      <c r="D333" s="1" t="str">
        <f>"105/125"</f>
        <v>105/125</v>
      </c>
      <c r="E333" s="1" t="s">
        <v>25</v>
      </c>
      <c r="F333" s="1" t="s">
        <v>164</v>
      </c>
      <c r="G333" s="1" t="s">
        <v>164</v>
      </c>
      <c r="H333" t="s">
        <v>20</v>
      </c>
      <c r="I333" s="4" t="s">
        <v>21</v>
      </c>
    </row>
    <row r="334" spans="1:9" x14ac:dyDescent="0.2">
      <c r="A334" s="4" t="s">
        <v>165</v>
      </c>
      <c r="B334" s="1">
        <v>0.8</v>
      </c>
      <c r="C334" s="1" t="s">
        <v>23</v>
      </c>
      <c r="D334" s="1" t="str">
        <f>"170/330"</f>
        <v>170/330</v>
      </c>
      <c r="E334" s="1">
        <v>0.2</v>
      </c>
      <c r="F334" s="1" t="s">
        <v>166</v>
      </c>
      <c r="G334" s="1" t="s">
        <v>167</v>
      </c>
      <c r="H334" t="s">
        <v>71</v>
      </c>
      <c r="I334" s="4" t="s">
        <v>51</v>
      </c>
    </row>
    <row r="335" spans="1:9" x14ac:dyDescent="0.2">
      <c r="A335" s="4" t="s">
        <v>211</v>
      </c>
      <c r="B335" s="1">
        <v>0.8</v>
      </c>
      <c r="C335" s="1" t="s">
        <v>29</v>
      </c>
      <c r="D335" s="1" t="str">
        <f>"105/125"</f>
        <v>105/125</v>
      </c>
      <c r="E335" s="1">
        <v>0.2</v>
      </c>
      <c r="F335" s="1" t="s">
        <v>212</v>
      </c>
      <c r="G335" s="1" t="s">
        <v>213</v>
      </c>
      <c r="H335" t="s">
        <v>20</v>
      </c>
      <c r="I335" s="4" t="s">
        <v>84</v>
      </c>
    </row>
    <row r="336" spans="1:9" ht="28.5" x14ac:dyDescent="0.2">
      <c r="A336" s="4" t="s">
        <v>228</v>
      </c>
      <c r="B336" s="1">
        <v>0.8</v>
      </c>
      <c r="C336" s="1" t="s">
        <v>23</v>
      </c>
      <c r="D336" s="1" t="str">
        <f>"170/330"</f>
        <v>170/330</v>
      </c>
      <c r="E336" s="1">
        <v>0.8</v>
      </c>
      <c r="F336" s="1" t="s">
        <v>229</v>
      </c>
      <c r="G336" s="1" t="s">
        <v>230</v>
      </c>
      <c r="H336" t="s">
        <v>71</v>
      </c>
      <c r="I336" s="4" t="s">
        <v>231</v>
      </c>
    </row>
    <row r="337" spans="1:9" x14ac:dyDescent="0.2">
      <c r="A337" s="4" t="s">
        <v>239</v>
      </c>
      <c r="B337" s="1">
        <v>0.8</v>
      </c>
      <c r="C337" s="1" t="s">
        <v>23</v>
      </c>
      <c r="D337" s="1" t="str">
        <f>"170/330"</f>
        <v>170/330</v>
      </c>
      <c r="E337" s="1">
        <v>0.2</v>
      </c>
      <c r="F337" s="1" t="s">
        <v>240</v>
      </c>
      <c r="G337" s="1" t="s">
        <v>241</v>
      </c>
      <c r="H337" t="s">
        <v>20</v>
      </c>
      <c r="I337" s="4" t="s">
        <v>242</v>
      </c>
    </row>
    <row r="338" spans="1:9" x14ac:dyDescent="0.2">
      <c r="A338" s="4" t="s">
        <v>255</v>
      </c>
      <c r="B338" s="1">
        <v>0.8</v>
      </c>
      <c r="C338" s="1" t="s">
        <v>23</v>
      </c>
      <c r="D338" s="1" t="str">
        <f>"170/330"</f>
        <v>170/330</v>
      </c>
      <c r="E338" s="1">
        <v>0.2</v>
      </c>
      <c r="F338" s="1" t="s">
        <v>256</v>
      </c>
      <c r="G338" s="1" t="s">
        <v>257</v>
      </c>
      <c r="H338" t="s">
        <v>80</v>
      </c>
      <c r="I338" s="4" t="s">
        <v>247</v>
      </c>
    </row>
    <row r="339" spans="1:9" x14ac:dyDescent="0.2">
      <c r="A339" s="4" t="s">
        <v>305</v>
      </c>
      <c r="B339" s="1">
        <v>0.8</v>
      </c>
      <c r="C339" s="1" t="s">
        <v>29</v>
      </c>
      <c r="D339" s="1" t="str">
        <f>"210/267"</f>
        <v>210/267</v>
      </c>
      <c r="E339" s="1">
        <v>0.4</v>
      </c>
      <c r="F339" s="1" t="s">
        <v>306</v>
      </c>
      <c r="G339" s="1" t="s">
        <v>307</v>
      </c>
      <c r="H339" t="s">
        <v>20</v>
      </c>
      <c r="I339" s="4" t="s">
        <v>308</v>
      </c>
    </row>
    <row r="340" spans="1:9" ht="28.5" x14ac:dyDescent="0.2">
      <c r="A340" s="4" t="s">
        <v>378</v>
      </c>
      <c r="B340" s="1">
        <v>0.8</v>
      </c>
      <c r="C340" s="1" t="s">
        <v>23</v>
      </c>
      <c r="D340" s="1" t="str">
        <f>"170/330"</f>
        <v>170/330</v>
      </c>
      <c r="E340" s="1">
        <v>0.1</v>
      </c>
      <c r="F340" s="1" t="s">
        <v>379</v>
      </c>
      <c r="G340" s="1" t="s">
        <v>380</v>
      </c>
      <c r="H340" t="s">
        <v>251</v>
      </c>
      <c r="I340" s="4" t="s">
        <v>16</v>
      </c>
    </row>
    <row r="341" spans="1:9" x14ac:dyDescent="0.2">
      <c r="A341" s="4" t="s">
        <v>381</v>
      </c>
      <c r="B341" s="1">
        <v>0.8</v>
      </c>
      <c r="C341" s="1" t="s">
        <v>23</v>
      </c>
      <c r="D341" s="1" t="str">
        <f>"170/330"</f>
        <v>170/330</v>
      </c>
      <c r="E341" s="1">
        <v>0.2</v>
      </c>
      <c r="F341" s="1" t="s">
        <v>382</v>
      </c>
      <c r="G341" s="1" t="s">
        <v>383</v>
      </c>
      <c r="H341" t="s">
        <v>96</v>
      </c>
      <c r="I341" s="4" t="s">
        <v>33</v>
      </c>
    </row>
    <row r="342" spans="1:9" x14ac:dyDescent="0.2">
      <c r="A342" s="4" t="s">
        <v>460</v>
      </c>
      <c r="B342" s="1">
        <v>0.8</v>
      </c>
      <c r="C342" s="1" t="s">
        <v>23</v>
      </c>
      <c r="D342" s="1" t="str">
        <f>"170/330"</f>
        <v>170/330</v>
      </c>
      <c r="E342" s="1">
        <v>0.2</v>
      </c>
      <c r="F342" s="1" t="s">
        <v>461</v>
      </c>
      <c r="G342" s="1" t="s">
        <v>462</v>
      </c>
      <c r="H342" t="s">
        <v>63</v>
      </c>
      <c r="I342" s="4" t="s">
        <v>269</v>
      </c>
    </row>
    <row r="343" spans="1:9" x14ac:dyDescent="0.2">
      <c r="A343" s="4" t="s">
        <v>466</v>
      </c>
      <c r="B343" s="1">
        <v>0.8</v>
      </c>
      <c r="C343" s="1" t="s">
        <v>23</v>
      </c>
      <c r="D343" s="1" t="str">
        <f>"170/330"</f>
        <v>170/330</v>
      </c>
      <c r="E343" s="1">
        <v>0</v>
      </c>
      <c r="F343" s="1" t="s">
        <v>467</v>
      </c>
      <c r="G343" s="1" t="s">
        <v>468</v>
      </c>
      <c r="H343" t="s">
        <v>71</v>
      </c>
      <c r="I343" s="4" t="s">
        <v>469</v>
      </c>
    </row>
    <row r="344" spans="1:9" x14ac:dyDescent="0.2">
      <c r="A344" s="4" t="s">
        <v>496</v>
      </c>
      <c r="B344" s="1">
        <v>0.8</v>
      </c>
      <c r="C344" s="1" t="s">
        <v>23</v>
      </c>
      <c r="D344" s="1" t="str">
        <f>"170/330"</f>
        <v>170/330</v>
      </c>
      <c r="E344" s="1">
        <v>0.3</v>
      </c>
      <c r="F344" s="1" t="s">
        <v>497</v>
      </c>
      <c r="G344" s="1" t="s">
        <v>498</v>
      </c>
      <c r="H344" t="s">
        <v>15</v>
      </c>
      <c r="I344" s="4" t="s">
        <v>156</v>
      </c>
    </row>
    <row r="345" spans="1:9" x14ac:dyDescent="0.2">
      <c r="A345" s="4" t="s">
        <v>506</v>
      </c>
      <c r="B345" s="1">
        <v>0.8</v>
      </c>
      <c r="C345" s="1" t="s">
        <v>23</v>
      </c>
      <c r="D345" s="1" t="str">
        <f>"170/330"</f>
        <v>170/330</v>
      </c>
      <c r="E345" s="1">
        <v>0.4</v>
      </c>
      <c r="F345" s="1" t="s">
        <v>507</v>
      </c>
      <c r="G345" s="1" t="s">
        <v>508</v>
      </c>
      <c r="H345" t="s">
        <v>108</v>
      </c>
      <c r="I345" s="4" t="s">
        <v>21</v>
      </c>
    </row>
    <row r="346" spans="1:9" ht="28.5" x14ac:dyDescent="0.2">
      <c r="A346" s="4" t="s">
        <v>529</v>
      </c>
      <c r="B346" s="1">
        <v>0.8</v>
      </c>
      <c r="C346" s="1" t="s">
        <v>23</v>
      </c>
      <c r="D346" s="1" t="str">
        <f>"170/330"</f>
        <v>170/330</v>
      </c>
      <c r="E346" s="1">
        <v>0.3</v>
      </c>
      <c r="F346" s="1" t="s">
        <v>530</v>
      </c>
      <c r="G346" s="1" t="s">
        <v>531</v>
      </c>
      <c r="H346" t="s">
        <v>108</v>
      </c>
      <c r="I346" s="4" t="s">
        <v>269</v>
      </c>
    </row>
    <row r="347" spans="1:9" x14ac:dyDescent="0.2">
      <c r="A347" s="4" t="s">
        <v>584</v>
      </c>
      <c r="B347" s="1">
        <v>0.8</v>
      </c>
      <c r="C347" s="1" t="s">
        <v>7</v>
      </c>
      <c r="D347" s="1" t="str">
        <f>"6/21"</f>
        <v>6/21</v>
      </c>
      <c r="E347" s="1">
        <v>0.5</v>
      </c>
      <c r="F347" s="1" t="s">
        <v>585</v>
      </c>
      <c r="G347" s="1" t="s">
        <v>586</v>
      </c>
      <c r="H347" t="s">
        <v>10</v>
      </c>
      <c r="I347" s="4" t="s">
        <v>273</v>
      </c>
    </row>
    <row r="348" spans="1:9" ht="28.5" x14ac:dyDescent="0.2">
      <c r="A348" s="4" t="s">
        <v>616</v>
      </c>
      <c r="B348" s="1">
        <v>0.8</v>
      </c>
      <c r="C348" s="1" t="s">
        <v>23</v>
      </c>
      <c r="D348" s="1" t="str">
        <f>"170/330"</f>
        <v>170/330</v>
      </c>
      <c r="E348" s="1">
        <v>0.4</v>
      </c>
      <c r="F348" s="1" t="s">
        <v>617</v>
      </c>
      <c r="G348" s="1" t="s">
        <v>618</v>
      </c>
      <c r="H348" t="s">
        <v>116</v>
      </c>
      <c r="I348" s="4" t="s">
        <v>117</v>
      </c>
    </row>
    <row r="349" spans="1:9" x14ac:dyDescent="0.2">
      <c r="A349" s="4" t="s">
        <v>625</v>
      </c>
      <c r="B349" s="1">
        <v>0.8</v>
      </c>
      <c r="C349" s="1" t="s">
        <v>29</v>
      </c>
      <c r="D349" s="1" t="str">
        <f>"105/125"</f>
        <v>105/125</v>
      </c>
      <c r="E349" s="1">
        <v>0.1</v>
      </c>
      <c r="F349" s="1" t="s">
        <v>626</v>
      </c>
      <c r="G349" s="1" t="s">
        <v>627</v>
      </c>
      <c r="H349" t="s">
        <v>628</v>
      </c>
      <c r="I349" s="4" t="s">
        <v>629</v>
      </c>
    </row>
    <row r="350" spans="1:9" x14ac:dyDescent="0.2">
      <c r="A350" s="4" t="s">
        <v>689</v>
      </c>
      <c r="B350" s="1">
        <v>0.8</v>
      </c>
      <c r="C350" s="1" t="s">
        <v>23</v>
      </c>
      <c r="D350" s="1" t="str">
        <f>"170/330"</f>
        <v>170/330</v>
      </c>
      <c r="E350" s="1">
        <v>0.3</v>
      </c>
      <c r="F350" s="1" t="s">
        <v>690</v>
      </c>
      <c r="G350" s="1" t="s">
        <v>691</v>
      </c>
      <c r="H350" t="s">
        <v>55</v>
      </c>
      <c r="I350" s="4" t="s">
        <v>56</v>
      </c>
    </row>
    <row r="351" spans="1:9" x14ac:dyDescent="0.2">
      <c r="A351" s="4" t="s">
        <v>695</v>
      </c>
      <c r="B351" s="1">
        <v>0.8</v>
      </c>
      <c r="C351" s="1" t="s">
        <v>23</v>
      </c>
      <c r="D351" s="1" t="str">
        <f>"170/330"</f>
        <v>170/330</v>
      </c>
      <c r="E351" s="1">
        <v>0.2</v>
      </c>
      <c r="F351" s="1" t="s">
        <v>696</v>
      </c>
      <c r="G351" s="1" t="s">
        <v>697</v>
      </c>
      <c r="H351" t="s">
        <v>26</v>
      </c>
      <c r="I351" s="4" t="s">
        <v>698</v>
      </c>
    </row>
    <row r="352" spans="1:9" x14ac:dyDescent="0.2">
      <c r="A352" s="4" t="s">
        <v>760</v>
      </c>
      <c r="B352" s="1">
        <v>0.8</v>
      </c>
      <c r="C352" s="1" t="s">
        <v>23</v>
      </c>
      <c r="D352" s="1" t="str">
        <f>"170/330"</f>
        <v>170/330</v>
      </c>
      <c r="E352" s="1">
        <v>0.1</v>
      </c>
      <c r="F352" s="1" t="s">
        <v>761</v>
      </c>
      <c r="G352" s="1" t="s">
        <v>762</v>
      </c>
      <c r="H352" t="s">
        <v>20</v>
      </c>
      <c r="I352" s="4" t="s">
        <v>242</v>
      </c>
    </row>
    <row r="353" spans="1:9" ht="28.5" x14ac:dyDescent="0.2">
      <c r="A353" s="4" t="s">
        <v>793</v>
      </c>
      <c r="B353" s="1">
        <v>0.8</v>
      </c>
      <c r="C353" s="1" t="s">
        <v>23</v>
      </c>
      <c r="D353" s="1" t="str">
        <f>"170/330"</f>
        <v>170/330</v>
      </c>
      <c r="E353" s="1">
        <v>0.5</v>
      </c>
      <c r="F353" s="1" t="s">
        <v>794</v>
      </c>
      <c r="G353" s="1" t="s">
        <v>795</v>
      </c>
      <c r="H353" t="s">
        <v>15</v>
      </c>
      <c r="I353" s="4" t="s">
        <v>16</v>
      </c>
    </row>
    <row r="354" spans="1:9" x14ac:dyDescent="0.2">
      <c r="A354" s="4" t="s">
        <v>878</v>
      </c>
      <c r="B354" s="1">
        <v>0.8</v>
      </c>
      <c r="C354" s="1" t="s">
        <v>23</v>
      </c>
      <c r="D354" s="1" t="str">
        <f>"170/330"</f>
        <v>170/330</v>
      </c>
      <c r="E354" s="1">
        <v>0.2</v>
      </c>
      <c r="F354" s="1" t="s">
        <v>879</v>
      </c>
      <c r="G354" s="1" t="s">
        <v>880</v>
      </c>
      <c r="H354" t="s">
        <v>20</v>
      </c>
      <c r="I354" s="4" t="s">
        <v>33</v>
      </c>
    </row>
    <row r="355" spans="1:9" ht="28.5" x14ac:dyDescent="0.2">
      <c r="A355" s="4" t="s">
        <v>881</v>
      </c>
      <c r="B355" s="1">
        <v>0.8</v>
      </c>
      <c r="C355" s="1" t="s">
        <v>23</v>
      </c>
      <c r="D355" s="1" t="str">
        <f>"170/330"</f>
        <v>170/330</v>
      </c>
      <c r="E355" s="1">
        <v>0.3</v>
      </c>
      <c r="F355" s="1" t="s">
        <v>882</v>
      </c>
      <c r="G355" s="1" t="s">
        <v>883</v>
      </c>
      <c r="H355" t="s">
        <v>116</v>
      </c>
      <c r="I355" s="4" t="s">
        <v>117</v>
      </c>
    </row>
    <row r="356" spans="1:9" ht="28.5" x14ac:dyDescent="0.2">
      <c r="A356" s="4" t="s">
        <v>916</v>
      </c>
      <c r="B356" s="1">
        <v>0.8</v>
      </c>
      <c r="C356" s="1" t="s">
        <v>23</v>
      </c>
      <c r="D356" s="1" t="str">
        <f>"170/330"</f>
        <v>170/330</v>
      </c>
      <c r="E356" s="1">
        <v>0.5</v>
      </c>
      <c r="F356" s="1" t="s">
        <v>917</v>
      </c>
      <c r="G356" s="1" t="s">
        <v>918</v>
      </c>
      <c r="H356" t="s">
        <v>71</v>
      </c>
      <c r="I356" s="4" t="s">
        <v>231</v>
      </c>
    </row>
    <row r="357" spans="1:9" ht="28.5" x14ac:dyDescent="0.2">
      <c r="A357" s="4" t="s">
        <v>955</v>
      </c>
      <c r="B357" s="1">
        <v>0.8</v>
      </c>
      <c r="C357" s="1" t="s">
        <v>23</v>
      </c>
      <c r="D357" s="1" t="str">
        <f>"170/330"</f>
        <v>170/330</v>
      </c>
      <c r="E357" s="1">
        <v>0.2</v>
      </c>
      <c r="F357" s="1" t="s">
        <v>956</v>
      </c>
      <c r="G357" s="1" t="s">
        <v>957</v>
      </c>
      <c r="H357" t="s">
        <v>20</v>
      </c>
      <c r="I357" s="4" t="s">
        <v>117</v>
      </c>
    </row>
    <row r="358" spans="1:9" x14ac:dyDescent="0.2">
      <c r="A358" s="4" t="s">
        <v>968</v>
      </c>
      <c r="B358" s="1">
        <v>0.8</v>
      </c>
      <c r="C358" s="1" t="s">
        <v>23</v>
      </c>
      <c r="D358" s="1" t="str">
        <f>"170/330"</f>
        <v>170/330</v>
      </c>
      <c r="E358" s="1">
        <v>0.2</v>
      </c>
      <c r="F358" s="1" t="s">
        <v>969</v>
      </c>
      <c r="G358" s="1" t="s">
        <v>970</v>
      </c>
      <c r="H358" t="s">
        <v>10</v>
      </c>
      <c r="I358" s="4" t="s">
        <v>273</v>
      </c>
    </row>
    <row r="359" spans="1:9" x14ac:dyDescent="0.2">
      <c r="A359" s="4" t="s">
        <v>1012</v>
      </c>
      <c r="B359" s="1">
        <v>0.8</v>
      </c>
      <c r="C359" s="1" t="s">
        <v>23</v>
      </c>
      <c r="D359" s="1" t="str">
        <f>"170/330"</f>
        <v>170/330</v>
      </c>
      <c r="E359" s="1">
        <v>0.2</v>
      </c>
      <c r="F359" s="1" t="s">
        <v>1013</v>
      </c>
      <c r="G359" s="1" t="s">
        <v>1014</v>
      </c>
      <c r="H359" t="s">
        <v>42</v>
      </c>
      <c r="I359" s="4" t="s">
        <v>1015</v>
      </c>
    </row>
    <row r="360" spans="1:9" x14ac:dyDescent="0.2">
      <c r="A360" s="4" t="s">
        <v>1074</v>
      </c>
      <c r="B360" s="1">
        <v>0.8</v>
      </c>
      <c r="C360" s="1" t="s">
        <v>23</v>
      </c>
      <c r="D360" s="1" t="str">
        <f>"170/330"</f>
        <v>170/330</v>
      </c>
      <c r="E360" s="1">
        <v>0.2</v>
      </c>
      <c r="F360" s="1" t="s">
        <v>1075</v>
      </c>
      <c r="G360" s="1" t="s">
        <v>1076</v>
      </c>
      <c r="H360" t="s">
        <v>15</v>
      </c>
      <c r="I360" s="4" t="s">
        <v>238</v>
      </c>
    </row>
    <row r="361" spans="1:9" x14ac:dyDescent="0.2">
      <c r="A361" s="4" t="s">
        <v>1084</v>
      </c>
      <c r="B361" s="1">
        <v>0.8</v>
      </c>
      <c r="C361" s="1" t="s">
        <v>23</v>
      </c>
      <c r="D361" s="1" t="str">
        <f>"170/330"</f>
        <v>170/330</v>
      </c>
      <c r="E361" s="1">
        <v>0.2</v>
      </c>
      <c r="F361" s="1" t="s">
        <v>1085</v>
      </c>
      <c r="G361" s="1" t="s">
        <v>1085</v>
      </c>
      <c r="H361" t="s">
        <v>1086</v>
      </c>
      <c r="I361" s="4" t="s">
        <v>1087</v>
      </c>
    </row>
    <row r="362" spans="1:9" ht="28.5" x14ac:dyDescent="0.2">
      <c r="A362" s="4" t="s">
        <v>1122</v>
      </c>
      <c r="B362" s="1">
        <v>0.8</v>
      </c>
      <c r="C362" s="1" t="s">
        <v>23</v>
      </c>
      <c r="D362" s="1" t="str">
        <f>"170/330"</f>
        <v>170/330</v>
      </c>
      <c r="E362" s="1">
        <v>0.3</v>
      </c>
      <c r="F362" s="1" t="s">
        <v>25</v>
      </c>
      <c r="G362" s="1" t="s">
        <v>1123</v>
      </c>
      <c r="H362" t="s">
        <v>20</v>
      </c>
      <c r="I362" s="4" t="s">
        <v>459</v>
      </c>
    </row>
    <row r="363" spans="1:9" x14ac:dyDescent="0.2">
      <c r="A363" s="4" t="s">
        <v>1175</v>
      </c>
      <c r="B363" s="1">
        <v>0.8</v>
      </c>
      <c r="C363" s="1" t="s">
        <v>23</v>
      </c>
      <c r="D363" s="1" t="str">
        <f>"170/330"</f>
        <v>170/330</v>
      </c>
      <c r="E363" s="1">
        <v>0.2</v>
      </c>
      <c r="F363" s="1" t="s">
        <v>1176</v>
      </c>
      <c r="G363" s="1" t="s">
        <v>1177</v>
      </c>
      <c r="H363" t="s">
        <v>55</v>
      </c>
      <c r="I363" s="4" t="s">
        <v>56</v>
      </c>
    </row>
    <row r="364" spans="1:9" x14ac:dyDescent="0.2">
      <c r="A364" s="4" t="s">
        <v>1234</v>
      </c>
      <c r="B364" s="1">
        <v>0.8</v>
      </c>
      <c r="C364" s="1" t="s">
        <v>23</v>
      </c>
      <c r="D364" s="1" t="str">
        <f>"170/330"</f>
        <v>170/330</v>
      </c>
      <c r="E364" s="1">
        <v>0.2</v>
      </c>
      <c r="F364" s="1" t="s">
        <v>1235</v>
      </c>
      <c r="G364" s="1" t="s">
        <v>1236</v>
      </c>
      <c r="H364" t="s">
        <v>332</v>
      </c>
      <c r="I364" s="4" t="s">
        <v>1237</v>
      </c>
    </row>
    <row r="365" spans="1:9" x14ac:dyDescent="0.2">
      <c r="A365" s="4" t="s">
        <v>1248</v>
      </c>
      <c r="B365" s="1">
        <v>0.8</v>
      </c>
      <c r="C365" s="1" t="s">
        <v>23</v>
      </c>
      <c r="D365" s="1" t="str">
        <f>"170/330"</f>
        <v>170/330</v>
      </c>
      <c r="E365" s="1">
        <v>0.2</v>
      </c>
      <c r="F365" s="1" t="s">
        <v>1249</v>
      </c>
      <c r="G365" s="1" t="s">
        <v>1250</v>
      </c>
      <c r="H365" t="s">
        <v>10</v>
      </c>
      <c r="I365" s="4" t="s">
        <v>273</v>
      </c>
    </row>
    <row r="366" spans="1:9" x14ac:dyDescent="0.2">
      <c r="A366" s="4" t="s">
        <v>1257</v>
      </c>
      <c r="B366" s="1">
        <v>0.8</v>
      </c>
      <c r="C366" s="1" t="s">
        <v>29</v>
      </c>
      <c r="D366" s="1" t="str">
        <f>"105/125"</f>
        <v>105/125</v>
      </c>
      <c r="E366" s="1">
        <v>0.2</v>
      </c>
      <c r="F366" s="1" t="s">
        <v>1258</v>
      </c>
      <c r="G366" s="1" t="s">
        <v>1259</v>
      </c>
      <c r="H366" t="s">
        <v>20</v>
      </c>
      <c r="I366" s="4" t="s">
        <v>84</v>
      </c>
    </row>
    <row r="367" spans="1:9" x14ac:dyDescent="0.2">
      <c r="A367" s="4" t="s">
        <v>1428</v>
      </c>
      <c r="B367" s="1">
        <v>0.8</v>
      </c>
      <c r="C367" s="1" t="s">
        <v>23</v>
      </c>
      <c r="D367" s="1" t="str">
        <f>"170/330"</f>
        <v>170/330</v>
      </c>
      <c r="E367" s="1">
        <v>0.4</v>
      </c>
      <c r="F367" s="1" t="s">
        <v>1429</v>
      </c>
      <c r="G367" s="1" t="s">
        <v>1430</v>
      </c>
      <c r="H367" t="s">
        <v>1431</v>
      </c>
      <c r="I367" s="4" t="s">
        <v>1432</v>
      </c>
    </row>
    <row r="368" spans="1:9" x14ac:dyDescent="0.2">
      <c r="A368" s="4" t="s">
        <v>1496</v>
      </c>
      <c r="B368" s="1">
        <v>0.8</v>
      </c>
      <c r="C368" s="1" t="s">
        <v>7</v>
      </c>
      <c r="D368" s="1" t="str">
        <f>"6/21"</f>
        <v>6/21</v>
      </c>
      <c r="E368" s="1">
        <v>0.2</v>
      </c>
      <c r="F368" s="1" t="s">
        <v>1497</v>
      </c>
      <c r="G368" s="1" t="s">
        <v>1498</v>
      </c>
      <c r="H368" t="s">
        <v>55</v>
      </c>
      <c r="I368" s="4" t="s">
        <v>56</v>
      </c>
    </row>
    <row r="369" spans="1:9" x14ac:dyDescent="0.2">
      <c r="A369" s="4" t="s">
        <v>1603</v>
      </c>
      <c r="B369" s="1">
        <v>0.8</v>
      </c>
      <c r="C369" s="1" t="s">
        <v>23</v>
      </c>
      <c r="D369" s="1" t="str">
        <f>"170/330"</f>
        <v>170/330</v>
      </c>
      <c r="E369" s="1">
        <v>0.1</v>
      </c>
      <c r="F369" s="1" t="s">
        <v>1604</v>
      </c>
      <c r="G369" s="1" t="s">
        <v>1605</v>
      </c>
      <c r="H369" t="s">
        <v>10</v>
      </c>
      <c r="I369" s="4" t="s">
        <v>273</v>
      </c>
    </row>
    <row r="370" spans="1:9" x14ac:dyDescent="0.2">
      <c r="A370" s="4" t="s">
        <v>1650</v>
      </c>
      <c r="B370" s="1">
        <v>0.8</v>
      </c>
      <c r="C370" s="1" t="s">
        <v>29</v>
      </c>
      <c r="D370" s="1" t="str">
        <f>"210/267"</f>
        <v>210/267</v>
      </c>
      <c r="E370" s="1">
        <v>0.6</v>
      </c>
      <c r="F370" s="1" t="s">
        <v>1651</v>
      </c>
      <c r="G370" s="1" t="s">
        <v>1652</v>
      </c>
      <c r="H370" t="s">
        <v>223</v>
      </c>
      <c r="I370" s="4" t="s">
        <v>156</v>
      </c>
    </row>
    <row r="371" spans="1:9" x14ac:dyDescent="0.2">
      <c r="A371" s="4" t="s">
        <v>44</v>
      </c>
      <c r="B371" s="1">
        <v>0.7</v>
      </c>
      <c r="C371" s="1" t="s">
        <v>23</v>
      </c>
      <c r="D371" s="1" t="str">
        <f>"203/330"</f>
        <v>203/330</v>
      </c>
      <c r="E371" s="1">
        <v>0.1</v>
      </c>
      <c r="F371" s="1" t="s">
        <v>45</v>
      </c>
      <c r="G371" s="1" t="s">
        <v>46</v>
      </c>
      <c r="H371" t="s">
        <v>20</v>
      </c>
      <c r="I371" s="4" t="s">
        <v>47</v>
      </c>
    </row>
    <row r="372" spans="1:9" ht="42.75" x14ac:dyDescent="0.2">
      <c r="A372" s="4" t="s">
        <v>57</v>
      </c>
      <c r="B372" s="1">
        <v>0.7</v>
      </c>
      <c r="C372" s="1" t="s">
        <v>23</v>
      </c>
      <c r="D372" s="1" t="str">
        <f>"203/330"</f>
        <v>203/330</v>
      </c>
      <c r="E372" s="1">
        <v>0.2</v>
      </c>
      <c r="F372" s="1" t="s">
        <v>58</v>
      </c>
      <c r="G372" s="1" t="s">
        <v>58</v>
      </c>
      <c r="H372" t="s">
        <v>59</v>
      </c>
      <c r="I372" s="4" t="s">
        <v>60</v>
      </c>
    </row>
    <row r="373" spans="1:9" x14ac:dyDescent="0.2">
      <c r="A373" s="4" t="s">
        <v>93</v>
      </c>
      <c r="B373" s="1">
        <v>0.7</v>
      </c>
      <c r="C373" s="1" t="s">
        <v>23</v>
      </c>
      <c r="D373" s="1" t="str">
        <f>"203/330"</f>
        <v>203/330</v>
      </c>
      <c r="E373" s="1">
        <v>0.2</v>
      </c>
      <c r="F373" s="1" t="s">
        <v>94</v>
      </c>
      <c r="G373" s="1" t="s">
        <v>95</v>
      </c>
      <c r="H373" t="s">
        <v>96</v>
      </c>
      <c r="I373" s="4" t="s">
        <v>97</v>
      </c>
    </row>
    <row r="374" spans="1:9" x14ac:dyDescent="0.2">
      <c r="A374" s="4" t="s">
        <v>102</v>
      </c>
      <c r="B374" s="1">
        <v>0.7</v>
      </c>
      <c r="C374" s="1" t="s">
        <v>7</v>
      </c>
      <c r="D374" s="1" t="str">
        <f>"9/21"</f>
        <v>9/21</v>
      </c>
      <c r="E374" s="1">
        <v>0.1</v>
      </c>
      <c r="F374" s="1" t="s">
        <v>103</v>
      </c>
      <c r="G374" s="1" t="s">
        <v>104</v>
      </c>
      <c r="H374" t="s">
        <v>55</v>
      </c>
      <c r="I374" s="4" t="s">
        <v>33</v>
      </c>
    </row>
    <row r="375" spans="1:9" x14ac:dyDescent="0.2">
      <c r="A375" s="4" t="s">
        <v>121</v>
      </c>
      <c r="B375" s="1">
        <v>0.7</v>
      </c>
      <c r="C375" s="1" t="s">
        <v>29</v>
      </c>
      <c r="D375" s="1" t="str">
        <f>"113/125"</f>
        <v>113/125</v>
      </c>
      <c r="E375" s="1">
        <v>0</v>
      </c>
      <c r="F375" s="1" t="s">
        <v>122</v>
      </c>
      <c r="G375" s="1" t="s">
        <v>123</v>
      </c>
      <c r="H375" t="s">
        <v>20</v>
      </c>
      <c r="I375" s="4" t="s">
        <v>84</v>
      </c>
    </row>
    <row r="376" spans="1:9" x14ac:dyDescent="0.2">
      <c r="A376" s="4" t="s">
        <v>214</v>
      </c>
      <c r="B376" s="1">
        <v>0.7</v>
      </c>
      <c r="C376" s="1" t="s">
        <v>23</v>
      </c>
      <c r="D376" s="1" t="str">
        <f>"203/330"</f>
        <v>203/330</v>
      </c>
      <c r="E376" s="1">
        <v>0.3</v>
      </c>
      <c r="F376" s="1" t="s">
        <v>215</v>
      </c>
      <c r="G376" s="1" t="s">
        <v>216</v>
      </c>
      <c r="H376" t="s">
        <v>15</v>
      </c>
      <c r="I376" s="4" t="s">
        <v>33</v>
      </c>
    </row>
    <row r="377" spans="1:9" x14ac:dyDescent="0.2">
      <c r="A377" s="4" t="s">
        <v>298</v>
      </c>
      <c r="B377" s="1">
        <v>0.7</v>
      </c>
      <c r="C377" s="1" t="s">
        <v>23</v>
      </c>
      <c r="D377" s="1" t="str">
        <f>"203/330"</f>
        <v>203/330</v>
      </c>
      <c r="E377" s="1">
        <v>0.1</v>
      </c>
      <c r="F377" s="1" t="s">
        <v>299</v>
      </c>
      <c r="G377" s="1" t="s">
        <v>300</v>
      </c>
      <c r="H377" t="s">
        <v>55</v>
      </c>
      <c r="I377" s="4" t="s">
        <v>33</v>
      </c>
    </row>
    <row r="378" spans="1:9" x14ac:dyDescent="0.2">
      <c r="A378" s="4" t="s">
        <v>309</v>
      </c>
      <c r="B378" s="1">
        <v>0.7</v>
      </c>
      <c r="C378" s="1" t="s">
        <v>23</v>
      </c>
      <c r="D378" s="1" t="str">
        <f>"203/330"</f>
        <v>203/330</v>
      </c>
      <c r="E378" s="1">
        <v>0.2</v>
      </c>
      <c r="F378" s="1" t="s">
        <v>310</v>
      </c>
      <c r="G378" s="1" t="s">
        <v>311</v>
      </c>
      <c r="H378" t="s">
        <v>108</v>
      </c>
      <c r="I378" s="4" t="s">
        <v>312</v>
      </c>
    </row>
    <row r="379" spans="1:9" x14ac:dyDescent="0.2">
      <c r="A379" s="4" t="s">
        <v>319</v>
      </c>
      <c r="B379" s="1">
        <v>0.7</v>
      </c>
      <c r="C379" s="1" t="s">
        <v>23</v>
      </c>
      <c r="D379" s="1" t="str">
        <f>"203/330"</f>
        <v>203/330</v>
      </c>
      <c r="E379" s="1">
        <v>0.2</v>
      </c>
      <c r="F379" s="1" t="s">
        <v>320</v>
      </c>
      <c r="G379" s="1" t="s">
        <v>321</v>
      </c>
      <c r="H379" t="s">
        <v>322</v>
      </c>
      <c r="I379" s="4" t="s">
        <v>109</v>
      </c>
    </row>
    <row r="380" spans="1:9" x14ac:dyDescent="0.2">
      <c r="A380" s="4" t="s">
        <v>323</v>
      </c>
      <c r="B380" s="1">
        <v>0.7</v>
      </c>
      <c r="C380" s="1" t="s">
        <v>23</v>
      </c>
      <c r="D380" s="1" t="str">
        <f>"203/330"</f>
        <v>203/330</v>
      </c>
      <c r="E380" s="1">
        <v>0.1</v>
      </c>
      <c r="F380" s="1" t="s">
        <v>324</v>
      </c>
      <c r="G380" s="1" t="s">
        <v>325</v>
      </c>
      <c r="H380" t="s">
        <v>20</v>
      </c>
      <c r="I380" s="4" t="s">
        <v>132</v>
      </c>
    </row>
    <row r="381" spans="1:9" x14ac:dyDescent="0.2">
      <c r="A381" s="4" t="s">
        <v>360</v>
      </c>
      <c r="B381" s="1">
        <v>0.7</v>
      </c>
      <c r="C381" s="1" t="s">
        <v>23</v>
      </c>
      <c r="D381" s="1" t="str">
        <f>"203/330"</f>
        <v>203/330</v>
      </c>
      <c r="E381" s="1">
        <v>0.1</v>
      </c>
      <c r="F381" s="1" t="s">
        <v>361</v>
      </c>
      <c r="G381" s="1" t="s">
        <v>362</v>
      </c>
      <c r="H381" t="s">
        <v>108</v>
      </c>
      <c r="I381" s="4" t="s">
        <v>269</v>
      </c>
    </row>
    <row r="382" spans="1:9" x14ac:dyDescent="0.2">
      <c r="A382" s="4" t="s">
        <v>423</v>
      </c>
      <c r="B382" s="1">
        <v>0.7</v>
      </c>
      <c r="C382" s="1" t="s">
        <v>7</v>
      </c>
      <c r="D382" s="1" t="str">
        <f>"9/21"</f>
        <v>9/21</v>
      </c>
      <c r="E382" s="1">
        <v>0.2</v>
      </c>
      <c r="F382" s="1" t="s">
        <v>424</v>
      </c>
      <c r="G382" s="1" t="s">
        <v>425</v>
      </c>
      <c r="H382" t="s">
        <v>20</v>
      </c>
      <c r="I382" s="4" t="s">
        <v>426</v>
      </c>
    </row>
    <row r="383" spans="1:9" x14ac:dyDescent="0.2">
      <c r="A383" s="4" t="s">
        <v>484</v>
      </c>
      <c r="B383" s="1">
        <v>0.7</v>
      </c>
      <c r="C383" s="1" t="s">
        <v>29</v>
      </c>
      <c r="D383" s="1" t="str">
        <f>"113/125"</f>
        <v>113/125</v>
      </c>
      <c r="E383" s="1">
        <v>0.2</v>
      </c>
      <c r="F383" s="1" t="s">
        <v>485</v>
      </c>
      <c r="G383" s="1" t="s">
        <v>486</v>
      </c>
      <c r="H383" t="s">
        <v>15</v>
      </c>
      <c r="I383" s="4" t="s">
        <v>156</v>
      </c>
    </row>
    <row r="384" spans="1:9" x14ac:dyDescent="0.2">
      <c r="A384" s="4" t="s">
        <v>639</v>
      </c>
      <c r="B384" s="1">
        <v>0.7</v>
      </c>
      <c r="C384" s="1" t="s">
        <v>23</v>
      </c>
      <c r="D384" s="1" t="str">
        <f>"203/330"</f>
        <v>203/330</v>
      </c>
      <c r="E384" s="1">
        <v>0.4</v>
      </c>
      <c r="F384" s="1" t="s">
        <v>640</v>
      </c>
      <c r="G384" s="1" t="s">
        <v>25</v>
      </c>
      <c r="H384" t="s">
        <v>63</v>
      </c>
      <c r="I384" s="4" t="s">
        <v>641</v>
      </c>
    </row>
    <row r="385" spans="1:9" x14ac:dyDescent="0.2">
      <c r="A385" s="4" t="s">
        <v>658</v>
      </c>
      <c r="B385" s="1">
        <v>0.7</v>
      </c>
      <c r="C385" s="1" t="s">
        <v>23</v>
      </c>
      <c r="D385" s="1" t="str">
        <f>"203/330"</f>
        <v>203/330</v>
      </c>
      <c r="E385" s="1">
        <v>0.3</v>
      </c>
      <c r="F385" s="1" t="s">
        <v>659</v>
      </c>
      <c r="G385" s="1" t="s">
        <v>660</v>
      </c>
      <c r="H385" t="s">
        <v>661</v>
      </c>
      <c r="I385" s="4" t="s">
        <v>269</v>
      </c>
    </row>
    <row r="386" spans="1:9" x14ac:dyDescent="0.2">
      <c r="A386" s="4" t="s">
        <v>671</v>
      </c>
      <c r="B386" s="1">
        <v>0.7</v>
      </c>
      <c r="C386" s="1" t="s">
        <v>23</v>
      </c>
      <c r="D386" s="1" t="str">
        <f>"203/330"</f>
        <v>203/330</v>
      </c>
      <c r="E386" s="1">
        <v>0.1</v>
      </c>
      <c r="F386" s="1" t="s">
        <v>672</v>
      </c>
      <c r="G386" s="1" t="s">
        <v>673</v>
      </c>
      <c r="H386" t="s">
        <v>20</v>
      </c>
      <c r="I386" s="4" t="s">
        <v>132</v>
      </c>
    </row>
    <row r="387" spans="1:9" ht="28.5" x14ac:dyDescent="0.2">
      <c r="A387" s="4" t="s">
        <v>702</v>
      </c>
      <c r="B387" s="1">
        <v>0.7</v>
      </c>
      <c r="C387" s="1" t="s">
        <v>23</v>
      </c>
      <c r="D387" s="1" t="str">
        <f>"203/330"</f>
        <v>203/330</v>
      </c>
      <c r="E387" s="1">
        <v>0.3</v>
      </c>
      <c r="F387" s="1" t="s">
        <v>703</v>
      </c>
      <c r="G387" s="1" t="s">
        <v>704</v>
      </c>
      <c r="H387" t="s">
        <v>20</v>
      </c>
      <c r="I387" s="4" t="s">
        <v>705</v>
      </c>
    </row>
    <row r="388" spans="1:9" ht="28.5" x14ac:dyDescent="0.2">
      <c r="A388" s="4" t="s">
        <v>765</v>
      </c>
      <c r="B388" s="1">
        <v>0.7</v>
      </c>
      <c r="C388" s="1" t="s">
        <v>29</v>
      </c>
      <c r="D388" s="1" t="str">
        <f>"229/267"</f>
        <v>229/267</v>
      </c>
      <c r="E388" s="1">
        <v>0.3</v>
      </c>
      <c r="F388" s="1" t="s">
        <v>766</v>
      </c>
      <c r="G388" s="1" t="s">
        <v>767</v>
      </c>
      <c r="H388" t="s">
        <v>20</v>
      </c>
      <c r="I388" s="4" t="s">
        <v>117</v>
      </c>
    </row>
    <row r="389" spans="1:9" x14ac:dyDescent="0.2">
      <c r="A389" s="4" t="s">
        <v>849</v>
      </c>
      <c r="B389" s="1">
        <v>0.7</v>
      </c>
      <c r="C389" s="1" t="s">
        <v>23</v>
      </c>
      <c r="D389" s="1" t="str">
        <f>"203/330"</f>
        <v>203/330</v>
      </c>
      <c r="E389" s="1">
        <v>0.2</v>
      </c>
      <c r="F389" s="1" t="s">
        <v>850</v>
      </c>
      <c r="G389" s="1" t="s">
        <v>851</v>
      </c>
      <c r="H389" t="s">
        <v>20</v>
      </c>
      <c r="I389" s="4" t="s">
        <v>21</v>
      </c>
    </row>
    <row r="390" spans="1:9" ht="28.5" x14ac:dyDescent="0.2">
      <c r="A390" s="4" t="s">
        <v>942</v>
      </c>
      <c r="B390" s="1">
        <v>0.7</v>
      </c>
      <c r="C390" s="1" t="s">
        <v>23</v>
      </c>
      <c r="D390" s="1" t="str">
        <f>"203/330"</f>
        <v>203/330</v>
      </c>
      <c r="E390" s="1">
        <v>0.1</v>
      </c>
      <c r="F390" s="1" t="s">
        <v>943</v>
      </c>
      <c r="G390" s="1" t="s">
        <v>944</v>
      </c>
      <c r="H390" t="s">
        <v>116</v>
      </c>
      <c r="I390" s="4" t="s">
        <v>117</v>
      </c>
    </row>
    <row r="391" spans="1:9" x14ac:dyDescent="0.2">
      <c r="A391" s="4" t="s">
        <v>981</v>
      </c>
      <c r="B391" s="1">
        <v>0.7</v>
      </c>
      <c r="C391" s="1" t="s">
        <v>23</v>
      </c>
      <c r="D391" s="1" t="str">
        <f>"203/330"</f>
        <v>203/330</v>
      </c>
      <c r="E391" s="1">
        <v>0.2</v>
      </c>
      <c r="F391" s="1" t="s">
        <v>982</v>
      </c>
      <c r="G391" s="1" t="s">
        <v>983</v>
      </c>
      <c r="H391" t="s">
        <v>358</v>
      </c>
      <c r="I391" s="4" t="s">
        <v>984</v>
      </c>
    </row>
    <row r="392" spans="1:9" x14ac:dyDescent="0.2">
      <c r="A392" s="4" t="s">
        <v>1023</v>
      </c>
      <c r="B392" s="1">
        <v>0.7</v>
      </c>
      <c r="C392" s="1" t="s">
        <v>23</v>
      </c>
      <c r="D392" s="1" t="str">
        <f>"203/330"</f>
        <v>203/330</v>
      </c>
      <c r="E392" s="1">
        <v>0.1</v>
      </c>
      <c r="F392" s="1" t="s">
        <v>1024</v>
      </c>
      <c r="G392" s="1" t="s">
        <v>1025</v>
      </c>
      <c r="H392" t="s">
        <v>63</v>
      </c>
      <c r="I392" s="4" t="s">
        <v>915</v>
      </c>
    </row>
    <row r="393" spans="1:9" x14ac:dyDescent="0.2">
      <c r="A393" s="4" t="s">
        <v>1033</v>
      </c>
      <c r="B393" s="1">
        <v>0.7</v>
      </c>
      <c r="C393" s="1" t="s">
        <v>23</v>
      </c>
      <c r="D393" s="1" t="str">
        <f>"203/330"</f>
        <v>203/330</v>
      </c>
      <c r="E393" s="1">
        <v>0.1</v>
      </c>
      <c r="F393" s="1" t="s">
        <v>1034</v>
      </c>
      <c r="G393" s="1" t="s">
        <v>1035</v>
      </c>
      <c r="H393" t="s">
        <v>15</v>
      </c>
      <c r="I393" s="4" t="s">
        <v>238</v>
      </c>
    </row>
    <row r="394" spans="1:9" x14ac:dyDescent="0.2">
      <c r="A394" s="4" t="s">
        <v>1091</v>
      </c>
      <c r="B394" s="1">
        <v>0.7</v>
      </c>
      <c r="C394" s="1" t="s">
        <v>23</v>
      </c>
      <c r="D394" s="1" t="str">
        <f>"203/330"</f>
        <v>203/330</v>
      </c>
      <c r="E394" s="1">
        <v>0.3</v>
      </c>
      <c r="F394" s="1" t="s">
        <v>1092</v>
      </c>
      <c r="G394" s="1" t="s">
        <v>1093</v>
      </c>
      <c r="H394" t="s">
        <v>15</v>
      </c>
      <c r="I394" s="4" t="s">
        <v>1094</v>
      </c>
    </row>
    <row r="395" spans="1:9" x14ac:dyDescent="0.2">
      <c r="A395" s="4" t="s">
        <v>1131</v>
      </c>
      <c r="B395" s="1">
        <v>0.7</v>
      </c>
      <c r="C395" s="1" t="s">
        <v>23</v>
      </c>
      <c r="D395" s="1" t="str">
        <f>"203/330"</f>
        <v>203/330</v>
      </c>
      <c r="E395" s="1">
        <v>0.1</v>
      </c>
      <c r="F395" s="1" t="s">
        <v>1132</v>
      </c>
      <c r="G395" s="1" t="s">
        <v>1133</v>
      </c>
      <c r="H395" t="s">
        <v>20</v>
      </c>
      <c r="I395" s="4" t="s">
        <v>1134</v>
      </c>
    </row>
    <row r="396" spans="1:9" x14ac:dyDescent="0.2">
      <c r="A396" s="4" t="s">
        <v>1135</v>
      </c>
      <c r="B396" s="1">
        <v>0.7</v>
      </c>
      <c r="C396" s="1" t="s">
        <v>23</v>
      </c>
      <c r="D396" s="1" t="str">
        <f>"203/330"</f>
        <v>203/330</v>
      </c>
      <c r="E396" s="1">
        <v>0.3</v>
      </c>
      <c r="F396" s="1" t="s">
        <v>1136</v>
      </c>
      <c r="G396" s="1" t="s">
        <v>25</v>
      </c>
      <c r="H396" t="s">
        <v>20</v>
      </c>
      <c r="I396" s="4" t="s">
        <v>1137</v>
      </c>
    </row>
    <row r="397" spans="1:9" ht="28.5" x14ac:dyDescent="0.2">
      <c r="A397" s="4" t="s">
        <v>1138</v>
      </c>
      <c r="B397" s="1">
        <v>0.7</v>
      </c>
      <c r="C397" s="1" t="s">
        <v>23</v>
      </c>
      <c r="D397" s="1" t="str">
        <f>"203/330"</f>
        <v>203/330</v>
      </c>
      <c r="E397" s="1">
        <v>0.1</v>
      </c>
      <c r="F397" s="1" t="s">
        <v>1139</v>
      </c>
      <c r="G397" s="1" t="s">
        <v>1139</v>
      </c>
      <c r="H397" t="s">
        <v>20</v>
      </c>
      <c r="I397" s="4" t="s">
        <v>1138</v>
      </c>
    </row>
    <row r="398" spans="1:9" x14ac:dyDescent="0.2">
      <c r="A398" s="4" t="s">
        <v>1164</v>
      </c>
      <c r="B398" s="1">
        <v>0.7</v>
      </c>
      <c r="C398" s="1" t="s">
        <v>23</v>
      </c>
      <c r="D398" s="1" t="str">
        <f>"203/330"</f>
        <v>203/330</v>
      </c>
      <c r="E398" s="1">
        <v>0.5</v>
      </c>
      <c r="F398" s="1" t="s">
        <v>1165</v>
      </c>
      <c r="G398" s="1" t="s">
        <v>1166</v>
      </c>
      <c r="H398" t="s">
        <v>59</v>
      </c>
      <c r="I398" s="4" t="s">
        <v>1167</v>
      </c>
    </row>
    <row r="399" spans="1:9" ht="28.5" x14ac:dyDescent="0.2">
      <c r="A399" s="4" t="s">
        <v>1171</v>
      </c>
      <c r="B399" s="1">
        <v>0.7</v>
      </c>
      <c r="C399" s="1" t="s">
        <v>23</v>
      </c>
      <c r="D399" s="1" t="str">
        <f>"203/330"</f>
        <v>203/330</v>
      </c>
      <c r="E399" s="1">
        <v>0.2</v>
      </c>
      <c r="F399" s="1" t="s">
        <v>1172</v>
      </c>
      <c r="G399" s="1" t="s">
        <v>1173</v>
      </c>
      <c r="H399" t="s">
        <v>332</v>
      </c>
      <c r="I399" s="4" t="s">
        <v>1174</v>
      </c>
    </row>
    <row r="400" spans="1:9" x14ac:dyDescent="0.2">
      <c r="A400" s="4" t="s">
        <v>1227</v>
      </c>
      <c r="B400" s="1">
        <v>0.7</v>
      </c>
      <c r="C400" s="1" t="s">
        <v>29</v>
      </c>
      <c r="D400" s="1" t="str">
        <f>"229/267"</f>
        <v>229/267</v>
      </c>
      <c r="E400" s="1">
        <v>0.2</v>
      </c>
      <c r="F400" s="1" t="s">
        <v>1228</v>
      </c>
      <c r="G400" s="1" t="s">
        <v>1229</v>
      </c>
      <c r="H400" t="s">
        <v>71</v>
      </c>
      <c r="I400" s="4" t="s">
        <v>291</v>
      </c>
    </row>
    <row r="401" spans="1:9" x14ac:dyDescent="0.2">
      <c r="A401" s="4" t="s">
        <v>1279</v>
      </c>
      <c r="B401" s="1">
        <v>0.7</v>
      </c>
      <c r="C401" s="1" t="s">
        <v>23</v>
      </c>
      <c r="D401" s="1" t="str">
        <f>"203/330"</f>
        <v>203/330</v>
      </c>
      <c r="E401" s="1">
        <v>0.3</v>
      </c>
      <c r="F401" s="1" t="s">
        <v>1280</v>
      </c>
      <c r="G401" s="1" t="s">
        <v>1281</v>
      </c>
      <c r="H401" t="s">
        <v>20</v>
      </c>
      <c r="I401" s="4" t="s">
        <v>132</v>
      </c>
    </row>
    <row r="402" spans="1:9" x14ac:dyDescent="0.2">
      <c r="A402" s="4" t="s">
        <v>1282</v>
      </c>
      <c r="B402" s="1">
        <v>0.7</v>
      </c>
      <c r="C402" s="1" t="s">
        <v>23</v>
      </c>
      <c r="D402" s="1" t="str">
        <f>"203/330"</f>
        <v>203/330</v>
      </c>
      <c r="E402" s="1">
        <v>0.1</v>
      </c>
      <c r="F402" s="1" t="s">
        <v>1283</v>
      </c>
      <c r="G402" s="1" t="s">
        <v>1284</v>
      </c>
      <c r="H402" t="s">
        <v>20</v>
      </c>
      <c r="I402" s="4" t="s">
        <v>84</v>
      </c>
    </row>
    <row r="403" spans="1:9" ht="28.5" x14ac:dyDescent="0.2">
      <c r="A403" s="4" t="s">
        <v>1315</v>
      </c>
      <c r="B403" s="1">
        <v>0.7</v>
      </c>
      <c r="C403" s="1" t="s">
        <v>23</v>
      </c>
      <c r="D403" s="1" t="str">
        <f>"203/330"</f>
        <v>203/330</v>
      </c>
      <c r="E403" s="1">
        <v>0.3</v>
      </c>
      <c r="F403" s="1" t="s">
        <v>1316</v>
      </c>
      <c r="G403" s="1" t="s">
        <v>1317</v>
      </c>
      <c r="H403" t="s">
        <v>108</v>
      </c>
      <c r="I403" s="4" t="s">
        <v>269</v>
      </c>
    </row>
    <row r="404" spans="1:9" x14ac:dyDescent="0.2">
      <c r="A404" s="4" t="s">
        <v>1336</v>
      </c>
      <c r="B404" s="1">
        <v>0.7</v>
      </c>
      <c r="C404" s="1" t="s">
        <v>23</v>
      </c>
      <c r="D404" s="1" t="str">
        <f>"203/330"</f>
        <v>203/330</v>
      </c>
      <c r="E404" s="1">
        <v>0.1</v>
      </c>
      <c r="F404" s="1" t="s">
        <v>1337</v>
      </c>
      <c r="G404" s="1" t="s">
        <v>1338</v>
      </c>
      <c r="H404" t="s">
        <v>925</v>
      </c>
      <c r="I404" s="4" t="s">
        <v>1339</v>
      </c>
    </row>
    <row r="405" spans="1:9" x14ac:dyDescent="0.2">
      <c r="A405" s="4" t="s">
        <v>1340</v>
      </c>
      <c r="B405" s="1">
        <v>0.7</v>
      </c>
      <c r="C405" s="1" t="s">
        <v>23</v>
      </c>
      <c r="D405" s="1" t="str">
        <f>"203/330"</f>
        <v>203/330</v>
      </c>
      <c r="E405" s="1">
        <v>0.3</v>
      </c>
      <c r="F405" s="1" t="s">
        <v>1341</v>
      </c>
      <c r="G405" s="1" t="s">
        <v>1342</v>
      </c>
      <c r="H405" t="s">
        <v>15</v>
      </c>
      <c r="I405" s="4" t="s">
        <v>156</v>
      </c>
    </row>
    <row r="406" spans="1:9" x14ac:dyDescent="0.2">
      <c r="A406" s="4" t="s">
        <v>1347</v>
      </c>
      <c r="B406" s="1">
        <v>0.7</v>
      </c>
      <c r="C406" s="1" t="s">
        <v>23</v>
      </c>
      <c r="D406" s="1" t="str">
        <f>"203/330"</f>
        <v>203/330</v>
      </c>
      <c r="E406" s="1">
        <v>0.2</v>
      </c>
      <c r="F406" s="1" t="s">
        <v>1348</v>
      </c>
      <c r="G406" s="1" t="s">
        <v>1349</v>
      </c>
      <c r="H406" t="s">
        <v>661</v>
      </c>
      <c r="I406" s="4" t="s">
        <v>269</v>
      </c>
    </row>
    <row r="407" spans="1:9" x14ac:dyDescent="0.2">
      <c r="A407" s="4" t="s">
        <v>1433</v>
      </c>
      <c r="B407" s="1">
        <v>0.7</v>
      </c>
      <c r="C407" s="1" t="s">
        <v>23</v>
      </c>
      <c r="D407" s="1" t="str">
        <f>"203/330"</f>
        <v>203/330</v>
      </c>
      <c r="E407" s="1" t="s">
        <v>25</v>
      </c>
      <c r="F407" s="1" t="s">
        <v>1434</v>
      </c>
      <c r="G407" s="1" t="s">
        <v>1435</v>
      </c>
      <c r="H407" t="s">
        <v>1436</v>
      </c>
      <c r="I407" s="4" t="s">
        <v>132</v>
      </c>
    </row>
    <row r="408" spans="1:9" x14ac:dyDescent="0.2">
      <c r="A408" s="4" t="s">
        <v>1472</v>
      </c>
      <c r="B408" s="1">
        <v>0.7</v>
      </c>
      <c r="C408" s="1" t="s">
        <v>29</v>
      </c>
      <c r="D408" s="1" t="str">
        <f>"229/267"</f>
        <v>229/267</v>
      </c>
      <c r="E408" s="1">
        <v>0.2</v>
      </c>
      <c r="F408" s="1" t="s">
        <v>1473</v>
      </c>
      <c r="G408" s="1" t="s">
        <v>1474</v>
      </c>
      <c r="H408" t="s">
        <v>1205</v>
      </c>
      <c r="I408" s="4" t="s">
        <v>1061</v>
      </c>
    </row>
    <row r="409" spans="1:9" ht="28.5" x14ac:dyDescent="0.2">
      <c r="A409" s="4" t="s">
        <v>1481</v>
      </c>
      <c r="B409" s="1">
        <v>0.7</v>
      </c>
      <c r="C409" s="1" t="s">
        <v>29</v>
      </c>
      <c r="D409" s="1" t="str">
        <f>"229/267"</f>
        <v>229/267</v>
      </c>
      <c r="E409" s="1">
        <v>0.1</v>
      </c>
      <c r="F409" s="1" t="s">
        <v>1482</v>
      </c>
      <c r="G409" s="1" t="s">
        <v>1483</v>
      </c>
      <c r="H409" t="s">
        <v>15</v>
      </c>
      <c r="I409" s="4" t="s">
        <v>33</v>
      </c>
    </row>
    <row r="410" spans="1:9" x14ac:dyDescent="0.2">
      <c r="A410" s="4" t="s">
        <v>1508</v>
      </c>
      <c r="B410" s="1">
        <v>0.7</v>
      </c>
      <c r="C410" s="1" t="s">
        <v>23</v>
      </c>
      <c r="D410" s="1" t="str">
        <f>"203/330"</f>
        <v>203/330</v>
      </c>
      <c r="E410" s="1">
        <v>0.2</v>
      </c>
      <c r="F410" s="1" t="s">
        <v>1509</v>
      </c>
      <c r="G410" s="1" t="s">
        <v>1510</v>
      </c>
      <c r="H410" t="s">
        <v>55</v>
      </c>
      <c r="I410" s="4" t="s">
        <v>33</v>
      </c>
    </row>
    <row r="411" spans="1:9" x14ac:dyDescent="0.2">
      <c r="A411" s="4" t="s">
        <v>1544</v>
      </c>
      <c r="B411" s="1">
        <v>0.7</v>
      </c>
      <c r="C411" s="1" t="s">
        <v>23</v>
      </c>
      <c r="D411" s="1" t="str">
        <f>"203/330"</f>
        <v>203/330</v>
      </c>
      <c r="E411" s="1">
        <v>0.3</v>
      </c>
      <c r="F411" s="1" t="s">
        <v>1545</v>
      </c>
      <c r="G411" s="1" t="s">
        <v>1546</v>
      </c>
      <c r="H411" t="s">
        <v>332</v>
      </c>
      <c r="I411" s="4" t="s">
        <v>1547</v>
      </c>
    </row>
    <row r="412" spans="1:9" x14ac:dyDescent="0.2">
      <c r="A412" s="4" t="s">
        <v>1548</v>
      </c>
      <c r="B412" s="1">
        <v>0.7</v>
      </c>
      <c r="C412" s="1" t="s">
        <v>23</v>
      </c>
      <c r="D412" s="1" t="str">
        <f>"203/330"</f>
        <v>203/330</v>
      </c>
      <c r="E412" s="1">
        <v>0.2</v>
      </c>
      <c r="F412" s="1" t="s">
        <v>1549</v>
      </c>
      <c r="G412" s="1" t="s">
        <v>1550</v>
      </c>
      <c r="H412" t="s">
        <v>96</v>
      </c>
      <c r="I412" s="4" t="s">
        <v>11</v>
      </c>
    </row>
    <row r="413" spans="1:9" ht="28.5" x14ac:dyDescent="0.2">
      <c r="A413" s="4" t="s">
        <v>1581</v>
      </c>
      <c r="B413" s="1">
        <v>0.7</v>
      </c>
      <c r="C413" s="1" t="s">
        <v>23</v>
      </c>
      <c r="D413" s="1" t="str">
        <f>"203/330"</f>
        <v>203/330</v>
      </c>
      <c r="E413" s="1">
        <v>0.2</v>
      </c>
      <c r="F413" s="1" t="s">
        <v>1582</v>
      </c>
      <c r="G413" s="1" t="s">
        <v>1582</v>
      </c>
      <c r="H413" t="s">
        <v>108</v>
      </c>
      <c r="I413" s="4" t="s">
        <v>1039</v>
      </c>
    </row>
    <row r="414" spans="1:9" ht="28.5" x14ac:dyDescent="0.2">
      <c r="A414" s="4" t="s">
        <v>1595</v>
      </c>
      <c r="B414" s="1">
        <v>0.7</v>
      </c>
      <c r="C414" s="1" t="s">
        <v>29</v>
      </c>
      <c r="D414" s="1" t="str">
        <f>"113/125"</f>
        <v>113/125</v>
      </c>
      <c r="E414" s="1">
        <v>0.1</v>
      </c>
      <c r="F414" s="1" t="s">
        <v>1596</v>
      </c>
      <c r="G414" s="1" t="s">
        <v>25</v>
      </c>
      <c r="H414" t="s">
        <v>1233</v>
      </c>
      <c r="I414" s="4" t="s">
        <v>1597</v>
      </c>
    </row>
    <row r="415" spans="1:9" x14ac:dyDescent="0.2">
      <c r="A415" s="4" t="s">
        <v>1653</v>
      </c>
      <c r="B415" s="1">
        <v>0.7</v>
      </c>
      <c r="C415" s="1" t="s">
        <v>23</v>
      </c>
      <c r="D415" s="1" t="str">
        <f>"203/330"</f>
        <v>203/330</v>
      </c>
      <c r="E415" s="1">
        <v>0.4</v>
      </c>
      <c r="F415" s="1" t="s">
        <v>1654</v>
      </c>
      <c r="G415" s="1" t="s">
        <v>1655</v>
      </c>
      <c r="H415" t="s">
        <v>223</v>
      </c>
      <c r="I415" s="4" t="s">
        <v>156</v>
      </c>
    </row>
    <row r="416" spans="1:9" ht="28.5" x14ac:dyDescent="0.2">
      <c r="A416" s="4" t="s">
        <v>1665</v>
      </c>
      <c r="B416" s="1">
        <v>0.7</v>
      </c>
      <c r="C416" s="1" t="s">
        <v>23</v>
      </c>
      <c r="D416" s="1" t="str">
        <f>"203/330"</f>
        <v>203/330</v>
      </c>
      <c r="E416" s="1">
        <v>0</v>
      </c>
      <c r="F416" s="1" t="s">
        <v>1666</v>
      </c>
      <c r="G416" s="1" t="s">
        <v>1667</v>
      </c>
      <c r="H416" t="s">
        <v>59</v>
      </c>
      <c r="I416" s="4" t="s">
        <v>101</v>
      </c>
    </row>
    <row r="417" spans="1:9" x14ac:dyDescent="0.2">
      <c r="A417" s="4" t="s">
        <v>52</v>
      </c>
      <c r="B417" s="1">
        <v>0.6</v>
      </c>
      <c r="C417" s="1" t="s">
        <v>23</v>
      </c>
      <c r="D417" s="1" t="str">
        <f>"243/330"</f>
        <v>243/330</v>
      </c>
      <c r="E417" s="1">
        <v>0.1</v>
      </c>
      <c r="F417" s="1" t="s">
        <v>53</v>
      </c>
      <c r="G417" s="1" t="s">
        <v>54</v>
      </c>
      <c r="H417" t="s">
        <v>55</v>
      </c>
      <c r="I417" s="4" t="s">
        <v>56</v>
      </c>
    </row>
    <row r="418" spans="1:9" ht="28.5" x14ac:dyDescent="0.2">
      <c r="A418" s="4" t="s">
        <v>61</v>
      </c>
      <c r="B418" s="1">
        <v>0.6</v>
      </c>
      <c r="C418" s="1" t="s">
        <v>23</v>
      </c>
      <c r="D418" s="1" t="str">
        <f>"243/330"</f>
        <v>243/330</v>
      </c>
      <c r="E418" s="1">
        <v>0.1</v>
      </c>
      <c r="F418" s="1" t="s">
        <v>62</v>
      </c>
      <c r="G418" s="1" t="s">
        <v>25</v>
      </c>
      <c r="H418" t="s">
        <v>63</v>
      </c>
      <c r="I418" s="4" t="s">
        <v>64</v>
      </c>
    </row>
    <row r="419" spans="1:9" x14ac:dyDescent="0.2">
      <c r="A419" s="4" t="s">
        <v>68</v>
      </c>
      <c r="B419" s="1">
        <v>0.6</v>
      </c>
      <c r="C419" s="1" t="s">
        <v>29</v>
      </c>
      <c r="D419" s="1" t="str">
        <f>"117/125"</f>
        <v>117/125</v>
      </c>
      <c r="E419" s="1">
        <v>0.3</v>
      </c>
      <c r="F419" s="1" t="s">
        <v>69</v>
      </c>
      <c r="G419" s="1" t="s">
        <v>70</v>
      </c>
      <c r="H419" t="s">
        <v>71</v>
      </c>
      <c r="I419" s="4" t="s">
        <v>72</v>
      </c>
    </row>
    <row r="420" spans="1:9" x14ac:dyDescent="0.2">
      <c r="A420" s="4" t="s">
        <v>136</v>
      </c>
      <c r="B420" s="1">
        <v>0.6</v>
      </c>
      <c r="C420" s="1" t="s">
        <v>29</v>
      </c>
      <c r="D420" s="1" t="str">
        <f>"117/125"</f>
        <v>117/125</v>
      </c>
      <c r="E420" s="1" t="s">
        <v>25</v>
      </c>
      <c r="F420" s="1" t="s">
        <v>137</v>
      </c>
      <c r="G420" s="1" t="s">
        <v>138</v>
      </c>
      <c r="H420" t="s">
        <v>15</v>
      </c>
      <c r="I420" s="4" t="s">
        <v>109</v>
      </c>
    </row>
    <row r="421" spans="1:9" ht="28.5" x14ac:dyDescent="0.2">
      <c r="A421" s="4" t="s">
        <v>235</v>
      </c>
      <c r="B421" s="1">
        <v>0.6</v>
      </c>
      <c r="C421" s="1" t="s">
        <v>29</v>
      </c>
      <c r="D421" s="1" t="str">
        <f>"242/267"</f>
        <v>242/267</v>
      </c>
      <c r="E421" s="1">
        <v>0</v>
      </c>
      <c r="F421" s="1" t="s">
        <v>236</v>
      </c>
      <c r="G421" s="1" t="s">
        <v>237</v>
      </c>
      <c r="H421" t="s">
        <v>71</v>
      </c>
      <c r="I421" s="4" t="s">
        <v>238</v>
      </c>
    </row>
    <row r="422" spans="1:9" x14ac:dyDescent="0.2">
      <c r="A422" s="4" t="s">
        <v>266</v>
      </c>
      <c r="B422" s="1">
        <v>0.6</v>
      </c>
      <c r="C422" s="1" t="s">
        <v>23</v>
      </c>
      <c r="D422" s="1" t="str">
        <f>"12/21"</f>
        <v>12/21</v>
      </c>
      <c r="E422" s="1">
        <v>0.7</v>
      </c>
      <c r="F422" s="1" t="s">
        <v>267</v>
      </c>
      <c r="G422" s="1" t="s">
        <v>268</v>
      </c>
      <c r="H422" t="s">
        <v>20</v>
      </c>
      <c r="I422" s="4" t="s">
        <v>269</v>
      </c>
    </row>
    <row r="423" spans="1:9" x14ac:dyDescent="0.2">
      <c r="A423" s="4" t="s">
        <v>277</v>
      </c>
      <c r="B423" s="1">
        <v>0.6</v>
      </c>
      <c r="C423" s="1" t="s">
        <v>23</v>
      </c>
      <c r="D423" s="1" t="str">
        <f>"243/330"</f>
        <v>243/330</v>
      </c>
      <c r="E423" s="1">
        <v>0.1</v>
      </c>
      <c r="F423" s="1" t="s">
        <v>278</v>
      </c>
      <c r="G423" s="1" t="s">
        <v>278</v>
      </c>
      <c r="H423" t="s">
        <v>20</v>
      </c>
      <c r="I423" s="4" t="s">
        <v>51</v>
      </c>
    </row>
    <row r="424" spans="1:9" x14ac:dyDescent="0.2">
      <c r="A424" s="4" t="s">
        <v>333</v>
      </c>
      <c r="B424" s="1">
        <v>0.6</v>
      </c>
      <c r="C424" s="1" t="s">
        <v>23</v>
      </c>
      <c r="D424" s="1" t="str">
        <f>"243/330"</f>
        <v>243/330</v>
      </c>
      <c r="E424" s="1">
        <v>0.5</v>
      </c>
      <c r="F424" s="1" t="s">
        <v>334</v>
      </c>
      <c r="G424" s="1" t="s">
        <v>25</v>
      </c>
      <c r="H424" t="s">
        <v>96</v>
      </c>
      <c r="I424" s="4" t="s">
        <v>335</v>
      </c>
    </row>
    <row r="425" spans="1:9" ht="28.5" x14ac:dyDescent="0.2">
      <c r="A425" s="4" t="s">
        <v>384</v>
      </c>
      <c r="B425" s="1">
        <v>0.6</v>
      </c>
      <c r="C425" s="1" t="s">
        <v>23</v>
      </c>
      <c r="D425" s="1" t="str">
        <f>"243/330"</f>
        <v>243/330</v>
      </c>
      <c r="E425" s="1">
        <v>0.1</v>
      </c>
      <c r="F425" s="1" t="s">
        <v>385</v>
      </c>
      <c r="G425" s="1" t="s">
        <v>386</v>
      </c>
      <c r="H425" t="s">
        <v>20</v>
      </c>
      <c r="I425" s="4" t="s">
        <v>387</v>
      </c>
    </row>
    <row r="426" spans="1:9" x14ac:dyDescent="0.2">
      <c r="A426" s="4" t="s">
        <v>453</v>
      </c>
      <c r="B426" s="1">
        <v>0.6</v>
      </c>
      <c r="C426" s="1" t="s">
        <v>23</v>
      </c>
      <c r="D426" s="1" t="str">
        <f>"243/330"</f>
        <v>243/330</v>
      </c>
      <c r="E426" s="1">
        <v>0.1</v>
      </c>
      <c r="F426" s="1" t="s">
        <v>454</v>
      </c>
      <c r="G426" s="1" t="s">
        <v>25</v>
      </c>
      <c r="H426" t="s">
        <v>20</v>
      </c>
      <c r="I426" s="4" t="s">
        <v>455</v>
      </c>
    </row>
    <row r="427" spans="1:9" ht="42.75" x14ac:dyDescent="0.2">
      <c r="A427" s="4" t="s">
        <v>535</v>
      </c>
      <c r="B427" s="1">
        <v>0.6</v>
      </c>
      <c r="C427" s="1" t="s">
        <v>23</v>
      </c>
      <c r="D427" s="1" t="str">
        <f>"243/330"</f>
        <v>243/330</v>
      </c>
      <c r="E427" s="1">
        <v>0.1</v>
      </c>
      <c r="F427" s="1" t="s">
        <v>536</v>
      </c>
      <c r="G427" s="1" t="s">
        <v>537</v>
      </c>
      <c r="H427" t="s">
        <v>71</v>
      </c>
      <c r="I427" s="4" t="s">
        <v>178</v>
      </c>
    </row>
    <row r="428" spans="1:9" x14ac:dyDescent="0.2">
      <c r="A428" s="4" t="s">
        <v>581</v>
      </c>
      <c r="B428" s="1">
        <v>0.6</v>
      </c>
      <c r="C428" s="1" t="s">
        <v>23</v>
      </c>
      <c r="D428" s="1" t="str">
        <f>"243/330"</f>
        <v>243/330</v>
      </c>
      <c r="E428" s="1">
        <v>0.2</v>
      </c>
      <c r="F428" s="1" t="s">
        <v>582</v>
      </c>
      <c r="G428" s="1" t="s">
        <v>583</v>
      </c>
      <c r="H428" t="s">
        <v>15</v>
      </c>
      <c r="I428" s="4" t="s">
        <v>156</v>
      </c>
    </row>
    <row r="429" spans="1:9" x14ac:dyDescent="0.2">
      <c r="A429" s="4" t="s">
        <v>607</v>
      </c>
      <c r="B429" s="1">
        <v>0.6</v>
      </c>
      <c r="C429" s="1" t="s">
        <v>23</v>
      </c>
      <c r="D429" s="1" t="str">
        <f>"243/330"</f>
        <v>243/330</v>
      </c>
      <c r="E429" s="1">
        <v>0.2</v>
      </c>
      <c r="F429" s="1" t="s">
        <v>608</v>
      </c>
      <c r="G429" s="1" t="s">
        <v>609</v>
      </c>
      <c r="H429" t="s">
        <v>63</v>
      </c>
      <c r="I429" s="4" t="s">
        <v>426</v>
      </c>
    </row>
    <row r="430" spans="1:9" x14ac:dyDescent="0.2">
      <c r="A430" s="4" t="s">
        <v>610</v>
      </c>
      <c r="B430" s="1">
        <v>0.6</v>
      </c>
      <c r="C430" s="1" t="s">
        <v>23</v>
      </c>
      <c r="D430" s="1" t="str">
        <f>"243/330"</f>
        <v>243/330</v>
      </c>
      <c r="E430" s="1">
        <v>0.1</v>
      </c>
      <c r="F430" s="1" t="s">
        <v>611</v>
      </c>
      <c r="G430" s="1" t="s">
        <v>611</v>
      </c>
      <c r="H430" t="s">
        <v>63</v>
      </c>
      <c r="I430" s="4" t="s">
        <v>612</v>
      </c>
    </row>
    <row r="431" spans="1:9" x14ac:dyDescent="0.2">
      <c r="A431" s="4" t="s">
        <v>645</v>
      </c>
      <c r="B431" s="1">
        <v>0.6</v>
      </c>
      <c r="C431" s="1" t="s">
        <v>29</v>
      </c>
      <c r="D431" s="1" t="str">
        <f>"117/125"</f>
        <v>117/125</v>
      </c>
      <c r="E431" s="1">
        <v>0.3</v>
      </c>
      <c r="F431" s="1" t="s">
        <v>646</v>
      </c>
      <c r="G431" s="1" t="s">
        <v>647</v>
      </c>
      <c r="H431" t="s">
        <v>15</v>
      </c>
      <c r="I431" s="4" t="s">
        <v>156</v>
      </c>
    </row>
    <row r="432" spans="1:9" x14ac:dyDescent="0.2">
      <c r="A432" s="4" t="s">
        <v>648</v>
      </c>
      <c r="B432" s="1">
        <v>0.6</v>
      </c>
      <c r="C432" s="1" t="s">
        <v>23</v>
      </c>
      <c r="D432" s="1" t="str">
        <f>"243/330"</f>
        <v>243/330</v>
      </c>
      <c r="E432" s="1">
        <v>0.1</v>
      </c>
      <c r="F432" s="1" t="s">
        <v>649</v>
      </c>
      <c r="G432" s="1" t="s">
        <v>650</v>
      </c>
      <c r="H432" t="s">
        <v>651</v>
      </c>
      <c r="I432" s="4" t="s">
        <v>652</v>
      </c>
    </row>
    <row r="433" spans="1:9" x14ac:dyDescent="0.2">
      <c r="A433" s="4" t="s">
        <v>674</v>
      </c>
      <c r="B433" s="1">
        <v>0.6</v>
      </c>
      <c r="C433" s="1" t="s">
        <v>23</v>
      </c>
      <c r="D433" s="1" t="str">
        <f>"12/21"</f>
        <v>12/21</v>
      </c>
      <c r="E433" s="1">
        <v>0.2</v>
      </c>
      <c r="F433" s="1" t="s">
        <v>675</v>
      </c>
      <c r="G433" s="1" t="s">
        <v>676</v>
      </c>
      <c r="H433" t="s">
        <v>20</v>
      </c>
      <c r="I433" s="4" t="s">
        <v>269</v>
      </c>
    </row>
    <row r="434" spans="1:9" x14ac:dyDescent="0.2">
      <c r="A434" s="4" t="s">
        <v>817</v>
      </c>
      <c r="B434" s="1">
        <v>0.6</v>
      </c>
      <c r="C434" s="1" t="s">
        <v>23</v>
      </c>
      <c r="D434" s="1" t="str">
        <f>"243/330"</f>
        <v>243/330</v>
      </c>
      <c r="E434" s="1">
        <v>0.3</v>
      </c>
      <c r="F434" s="1" t="s">
        <v>818</v>
      </c>
      <c r="G434" s="1" t="s">
        <v>818</v>
      </c>
      <c r="H434" t="s">
        <v>15</v>
      </c>
      <c r="I434" s="4" t="s">
        <v>753</v>
      </c>
    </row>
    <row r="435" spans="1:9" x14ac:dyDescent="0.2">
      <c r="A435" s="4" t="s">
        <v>837</v>
      </c>
      <c r="B435" s="1">
        <v>0.6</v>
      </c>
      <c r="C435" s="1" t="s">
        <v>23</v>
      </c>
      <c r="D435" s="1" t="str">
        <f>"243/330"</f>
        <v>243/330</v>
      </c>
      <c r="E435" s="1">
        <v>0.2</v>
      </c>
      <c r="F435" s="1" t="s">
        <v>838</v>
      </c>
      <c r="G435" s="1" t="s">
        <v>839</v>
      </c>
      <c r="H435" t="s">
        <v>20</v>
      </c>
      <c r="I435" s="4" t="s">
        <v>242</v>
      </c>
    </row>
    <row r="436" spans="1:9" ht="28.5" x14ac:dyDescent="0.2">
      <c r="A436" s="4" t="s">
        <v>945</v>
      </c>
      <c r="B436" s="1">
        <v>0.6</v>
      </c>
      <c r="C436" s="1" t="s">
        <v>23</v>
      </c>
      <c r="D436" s="1" t="str">
        <f>"243/330"</f>
        <v>243/330</v>
      </c>
      <c r="E436" s="1">
        <v>0.2</v>
      </c>
      <c r="F436" s="1" t="s">
        <v>946</v>
      </c>
      <c r="G436" s="1" t="s">
        <v>947</v>
      </c>
      <c r="H436" t="s">
        <v>116</v>
      </c>
      <c r="I436" s="4" t="s">
        <v>117</v>
      </c>
    </row>
    <row r="437" spans="1:9" x14ac:dyDescent="0.2">
      <c r="A437" s="4" t="s">
        <v>985</v>
      </c>
      <c r="B437" s="1">
        <v>0.6</v>
      </c>
      <c r="C437" s="1" t="s">
        <v>23</v>
      </c>
      <c r="D437" s="1" t="str">
        <f>"243/330"</f>
        <v>243/330</v>
      </c>
      <c r="E437" s="1">
        <v>0.3</v>
      </c>
      <c r="F437" s="1" t="s">
        <v>986</v>
      </c>
      <c r="G437" s="1" t="s">
        <v>987</v>
      </c>
      <c r="H437" t="s">
        <v>55</v>
      </c>
      <c r="I437" s="4" t="s">
        <v>56</v>
      </c>
    </row>
    <row r="438" spans="1:9" ht="28.5" x14ac:dyDescent="0.2">
      <c r="A438" s="4" t="s">
        <v>1016</v>
      </c>
      <c r="B438" s="1">
        <v>0.6</v>
      </c>
      <c r="C438" s="1" t="s">
        <v>23</v>
      </c>
      <c r="D438" s="1" t="str">
        <f>"243/330"</f>
        <v>243/330</v>
      </c>
      <c r="E438" s="1">
        <v>0.2</v>
      </c>
      <c r="F438" s="1" t="s">
        <v>1017</v>
      </c>
      <c r="G438" s="1" t="s">
        <v>1018</v>
      </c>
      <c r="H438" t="s">
        <v>10</v>
      </c>
      <c r="I438" s="4" t="s">
        <v>16</v>
      </c>
    </row>
    <row r="439" spans="1:9" ht="28.5" x14ac:dyDescent="0.2">
      <c r="A439" s="4" t="s">
        <v>1049</v>
      </c>
      <c r="B439" s="1">
        <v>0.6</v>
      </c>
      <c r="C439" s="1" t="s">
        <v>23</v>
      </c>
      <c r="D439" s="1" t="str">
        <f>"243/330"</f>
        <v>243/330</v>
      </c>
      <c r="E439" s="1">
        <v>0.1</v>
      </c>
      <c r="F439" s="1" t="s">
        <v>1050</v>
      </c>
      <c r="G439" s="1" t="s">
        <v>1051</v>
      </c>
      <c r="H439" t="s">
        <v>59</v>
      </c>
      <c r="I439" s="4" t="s">
        <v>101</v>
      </c>
    </row>
    <row r="440" spans="1:9" ht="42.75" x14ac:dyDescent="0.2">
      <c r="A440" s="4" t="s">
        <v>1156</v>
      </c>
      <c r="B440" s="1">
        <v>0.6</v>
      </c>
      <c r="C440" s="1" t="s">
        <v>23</v>
      </c>
      <c r="D440" s="1" t="str">
        <f>"243/330"</f>
        <v>243/330</v>
      </c>
      <c r="E440" s="1">
        <v>0.3</v>
      </c>
      <c r="F440" s="1" t="s">
        <v>1157</v>
      </c>
      <c r="G440" s="1" t="s">
        <v>1158</v>
      </c>
      <c r="H440" t="s">
        <v>71</v>
      </c>
      <c r="I440" s="4" t="s">
        <v>178</v>
      </c>
    </row>
    <row r="441" spans="1:9" x14ac:dyDescent="0.2">
      <c r="A441" s="4" t="s">
        <v>1193</v>
      </c>
      <c r="B441" s="1">
        <v>0.6</v>
      </c>
      <c r="C441" s="1" t="s">
        <v>23</v>
      </c>
      <c r="D441" s="1" t="str">
        <f>"243/330"</f>
        <v>243/330</v>
      </c>
      <c r="E441" s="1">
        <v>0.1</v>
      </c>
      <c r="F441" s="1" t="s">
        <v>1194</v>
      </c>
      <c r="G441" s="1" t="s">
        <v>1195</v>
      </c>
      <c r="H441" t="s">
        <v>71</v>
      </c>
      <c r="I441" s="4" t="s">
        <v>291</v>
      </c>
    </row>
    <row r="442" spans="1:9" ht="28.5" x14ac:dyDescent="0.2">
      <c r="A442" s="4" t="s">
        <v>1309</v>
      </c>
      <c r="B442" s="1">
        <v>0.6</v>
      </c>
      <c r="C442" s="1" t="s">
        <v>23</v>
      </c>
      <c r="D442" s="1" t="str">
        <f>"243/330"</f>
        <v>243/330</v>
      </c>
      <c r="E442" s="1">
        <v>0.2</v>
      </c>
      <c r="F442" s="1" t="s">
        <v>1310</v>
      </c>
      <c r="G442" s="1" t="s">
        <v>1311</v>
      </c>
      <c r="H442" t="s">
        <v>108</v>
      </c>
      <c r="I442" s="4" t="s">
        <v>269</v>
      </c>
    </row>
    <row r="443" spans="1:9" ht="28.5" x14ac:dyDescent="0.2">
      <c r="A443" s="4" t="s">
        <v>1312</v>
      </c>
      <c r="B443" s="1">
        <v>0.6</v>
      </c>
      <c r="C443" s="1" t="s">
        <v>29</v>
      </c>
      <c r="D443" s="1" t="str">
        <f>"117/125"</f>
        <v>117/125</v>
      </c>
      <c r="E443" s="1">
        <v>0.4</v>
      </c>
      <c r="F443" s="1" t="s">
        <v>1313</v>
      </c>
      <c r="G443" s="1" t="s">
        <v>1314</v>
      </c>
      <c r="H443" t="s">
        <v>75</v>
      </c>
      <c r="I443" s="4" t="s">
        <v>21</v>
      </c>
    </row>
    <row r="444" spans="1:9" ht="28.5" x14ac:dyDescent="0.2">
      <c r="A444" s="4" t="s">
        <v>1343</v>
      </c>
      <c r="B444" s="1">
        <v>0.6</v>
      </c>
      <c r="C444" s="1" t="s">
        <v>23</v>
      </c>
      <c r="D444" s="1" t="str">
        <f>"243/330"</f>
        <v>243/330</v>
      </c>
      <c r="E444" s="1">
        <v>0.3</v>
      </c>
      <c r="F444" s="1" t="s">
        <v>1344</v>
      </c>
      <c r="G444" s="1" t="s">
        <v>1345</v>
      </c>
      <c r="H444" t="s">
        <v>628</v>
      </c>
      <c r="I444" s="4" t="s">
        <v>1346</v>
      </c>
    </row>
    <row r="445" spans="1:9" x14ac:dyDescent="0.2">
      <c r="A445" s="4" t="s">
        <v>1353</v>
      </c>
      <c r="B445" s="1">
        <v>0.6</v>
      </c>
      <c r="C445" s="1" t="s">
        <v>23</v>
      </c>
      <c r="D445" s="1" t="str">
        <f>"12/21"</f>
        <v>12/21</v>
      </c>
      <c r="E445" s="1">
        <v>0.1</v>
      </c>
      <c r="F445" s="1" t="s">
        <v>1354</v>
      </c>
      <c r="G445" s="1" t="s">
        <v>1355</v>
      </c>
      <c r="H445" t="s">
        <v>20</v>
      </c>
      <c r="I445" s="4" t="s">
        <v>269</v>
      </c>
    </row>
    <row r="446" spans="1:9" ht="28.5" x14ac:dyDescent="0.2">
      <c r="A446" s="4" t="s">
        <v>1363</v>
      </c>
      <c r="B446" s="1">
        <v>0.6</v>
      </c>
      <c r="C446" s="1" t="s">
        <v>23</v>
      </c>
      <c r="D446" s="1" t="str">
        <f>"243/330"</f>
        <v>243/330</v>
      </c>
      <c r="E446" s="1">
        <v>0.3</v>
      </c>
      <c r="F446" s="1" t="s">
        <v>1364</v>
      </c>
      <c r="G446" s="1" t="s">
        <v>1365</v>
      </c>
      <c r="H446" t="s">
        <v>26</v>
      </c>
      <c r="I446" s="4" t="s">
        <v>1366</v>
      </c>
    </row>
    <row r="447" spans="1:9" x14ac:dyDescent="0.2">
      <c r="A447" s="4" t="s">
        <v>1425</v>
      </c>
      <c r="B447" s="1">
        <v>0.6</v>
      </c>
      <c r="C447" s="1" t="s">
        <v>23</v>
      </c>
      <c r="D447" s="1" t="str">
        <f>"243/330"</f>
        <v>243/330</v>
      </c>
      <c r="E447" s="1">
        <v>0.1</v>
      </c>
      <c r="F447" s="1" t="s">
        <v>1426</v>
      </c>
      <c r="G447" s="1" t="s">
        <v>1427</v>
      </c>
      <c r="H447" t="s">
        <v>20</v>
      </c>
      <c r="I447" s="4" t="s">
        <v>132</v>
      </c>
    </row>
    <row r="448" spans="1:9" x14ac:dyDescent="0.2">
      <c r="A448" s="4" t="s">
        <v>1443</v>
      </c>
      <c r="B448" s="1">
        <v>0.6</v>
      </c>
      <c r="C448" s="1" t="s">
        <v>23</v>
      </c>
      <c r="D448" s="1" t="str">
        <f>"243/330"</f>
        <v>243/330</v>
      </c>
      <c r="E448" s="1">
        <v>0.2</v>
      </c>
      <c r="F448" s="1" t="s">
        <v>1444</v>
      </c>
      <c r="G448" s="1" t="s">
        <v>1445</v>
      </c>
      <c r="H448" t="s">
        <v>10</v>
      </c>
      <c r="I448" s="4" t="s">
        <v>273</v>
      </c>
    </row>
    <row r="449" spans="1:9" x14ac:dyDescent="0.2">
      <c r="A449" s="4" t="s">
        <v>1462</v>
      </c>
      <c r="B449" s="1">
        <v>0.6</v>
      </c>
      <c r="C449" s="1" t="s">
        <v>23</v>
      </c>
      <c r="D449" s="1" t="str">
        <f>"243/330"</f>
        <v>243/330</v>
      </c>
      <c r="E449" s="1">
        <v>0</v>
      </c>
      <c r="F449" s="1" t="s">
        <v>1463</v>
      </c>
      <c r="G449" s="1" t="s">
        <v>1464</v>
      </c>
      <c r="H449" t="s">
        <v>55</v>
      </c>
      <c r="I449" s="4" t="s">
        <v>33</v>
      </c>
    </row>
    <row r="450" spans="1:9" ht="28.5" x14ac:dyDescent="0.2">
      <c r="A450" s="4" t="s">
        <v>1561</v>
      </c>
      <c r="B450" s="1">
        <v>0.6</v>
      </c>
      <c r="C450" s="1" t="s">
        <v>23</v>
      </c>
      <c r="D450" s="1" t="str">
        <f>"243/330"</f>
        <v>243/330</v>
      </c>
      <c r="E450" s="1">
        <v>0.4</v>
      </c>
      <c r="F450" s="1" t="s">
        <v>1562</v>
      </c>
      <c r="G450" s="1" t="s">
        <v>1563</v>
      </c>
      <c r="H450" t="s">
        <v>26</v>
      </c>
      <c r="I450" s="4" t="s">
        <v>1564</v>
      </c>
    </row>
    <row r="451" spans="1:9" x14ac:dyDescent="0.2">
      <c r="A451" s="4" t="s">
        <v>1575</v>
      </c>
      <c r="B451" s="1">
        <v>0.6</v>
      </c>
      <c r="C451" s="1" t="s">
        <v>23</v>
      </c>
      <c r="D451" s="1" t="str">
        <f>"243/330"</f>
        <v>243/330</v>
      </c>
      <c r="E451" s="1">
        <v>0.1</v>
      </c>
      <c r="F451" s="1" t="s">
        <v>1576</v>
      </c>
      <c r="G451" s="1" t="s">
        <v>1577</v>
      </c>
      <c r="H451" t="s">
        <v>55</v>
      </c>
      <c r="I451" s="4" t="s">
        <v>33</v>
      </c>
    </row>
    <row r="452" spans="1:9" x14ac:dyDescent="0.2">
      <c r="A452" s="4" t="s">
        <v>1583</v>
      </c>
      <c r="B452" s="1">
        <v>0.6</v>
      </c>
      <c r="C452" s="1" t="s">
        <v>23</v>
      </c>
      <c r="D452" s="1" t="str">
        <f>"243/330"</f>
        <v>243/330</v>
      </c>
      <c r="E452" s="1">
        <v>0.2</v>
      </c>
      <c r="F452" s="1" t="s">
        <v>1584</v>
      </c>
      <c r="G452" s="1" t="s">
        <v>1585</v>
      </c>
      <c r="H452" t="s">
        <v>10</v>
      </c>
      <c r="I452" s="4" t="s">
        <v>273</v>
      </c>
    </row>
    <row r="453" spans="1:9" x14ac:dyDescent="0.2">
      <c r="A453" s="4" t="s">
        <v>28</v>
      </c>
      <c r="B453" s="1">
        <v>0.5</v>
      </c>
      <c r="C453" s="1" t="s">
        <v>29</v>
      </c>
      <c r="D453" s="1" t="str">
        <f>"275/330"</f>
        <v>275/330</v>
      </c>
      <c r="E453" s="1">
        <v>0.1</v>
      </c>
      <c r="F453" s="1" t="s">
        <v>30</v>
      </c>
      <c r="G453" s="1" t="s">
        <v>31</v>
      </c>
      <c r="H453" t="s">
        <v>32</v>
      </c>
      <c r="I453" s="4" t="s">
        <v>33</v>
      </c>
    </row>
    <row r="454" spans="1:9" x14ac:dyDescent="0.2">
      <c r="A454" s="4" t="s">
        <v>65</v>
      </c>
      <c r="B454" s="1">
        <v>0.5</v>
      </c>
      <c r="C454" s="1" t="s">
        <v>29</v>
      </c>
      <c r="D454" s="1" t="str">
        <f>"275/330"</f>
        <v>275/330</v>
      </c>
      <c r="E454" s="1">
        <v>0.1</v>
      </c>
      <c r="F454" s="1" t="s">
        <v>66</v>
      </c>
      <c r="G454" s="1" t="s">
        <v>66</v>
      </c>
      <c r="H454" t="s">
        <v>63</v>
      </c>
      <c r="I454" s="4" t="s">
        <v>67</v>
      </c>
    </row>
    <row r="455" spans="1:9" x14ac:dyDescent="0.2">
      <c r="A455" s="4" t="s">
        <v>73</v>
      </c>
      <c r="B455" s="1">
        <v>0.5</v>
      </c>
      <c r="C455" s="1" t="s">
        <v>29</v>
      </c>
      <c r="D455" s="1" t="str">
        <f>"275/330"</f>
        <v>275/330</v>
      </c>
      <c r="E455" s="1">
        <v>0.2</v>
      </c>
      <c r="F455" s="1" t="s">
        <v>74</v>
      </c>
      <c r="G455" s="1" t="s">
        <v>25</v>
      </c>
      <c r="H455" t="s">
        <v>75</v>
      </c>
      <c r="I455" s="4" t="s">
        <v>76</v>
      </c>
    </row>
    <row r="456" spans="1:9" ht="42.75" x14ac:dyDescent="0.2">
      <c r="A456" s="4" t="s">
        <v>175</v>
      </c>
      <c r="B456" s="1">
        <v>0.5</v>
      </c>
      <c r="C456" s="1" t="s">
        <v>29</v>
      </c>
      <c r="D456" s="1" t="str">
        <f>"275/330"</f>
        <v>275/330</v>
      </c>
      <c r="E456" s="1">
        <v>0.2</v>
      </c>
      <c r="F456" s="1" t="s">
        <v>176</v>
      </c>
      <c r="G456" s="1" t="s">
        <v>177</v>
      </c>
      <c r="H456" t="s">
        <v>71</v>
      </c>
      <c r="I456" s="4" t="s">
        <v>178</v>
      </c>
    </row>
    <row r="457" spans="1:9" x14ac:dyDescent="0.2">
      <c r="A457" s="4" t="s">
        <v>258</v>
      </c>
      <c r="B457" s="1">
        <v>0.5</v>
      </c>
      <c r="C457" s="1" t="s">
        <v>29</v>
      </c>
      <c r="D457" s="1" t="str">
        <f>"275/330"</f>
        <v>275/330</v>
      </c>
      <c r="E457" s="1">
        <v>0.2</v>
      </c>
      <c r="F457" s="1" t="s">
        <v>259</v>
      </c>
      <c r="G457" s="1" t="s">
        <v>260</v>
      </c>
      <c r="H457" t="s">
        <v>261</v>
      </c>
      <c r="I457" s="4" t="s">
        <v>262</v>
      </c>
    </row>
    <row r="458" spans="1:9" ht="28.5" x14ac:dyDescent="0.2">
      <c r="A458" s="4" t="s">
        <v>282</v>
      </c>
      <c r="B458" s="1">
        <v>0.5</v>
      </c>
      <c r="C458" s="1" t="s">
        <v>29</v>
      </c>
      <c r="D458" s="1" t="str">
        <f>"275/330"</f>
        <v>275/330</v>
      </c>
      <c r="E458" s="1">
        <v>0.1</v>
      </c>
      <c r="F458" s="1" t="s">
        <v>283</v>
      </c>
      <c r="G458" s="1" t="s">
        <v>284</v>
      </c>
      <c r="H458" t="s">
        <v>10</v>
      </c>
      <c r="I458" s="4" t="s">
        <v>16</v>
      </c>
    </row>
    <row r="459" spans="1:9" ht="42.75" x14ac:dyDescent="0.2">
      <c r="A459" s="4" t="s">
        <v>339</v>
      </c>
      <c r="B459" s="1">
        <v>0.5</v>
      </c>
      <c r="C459" s="1" t="s">
        <v>29</v>
      </c>
      <c r="D459" s="1" t="str">
        <f>"275/330"</f>
        <v>275/330</v>
      </c>
      <c r="E459" s="1">
        <v>0.1</v>
      </c>
      <c r="F459" s="1" t="s">
        <v>340</v>
      </c>
      <c r="G459" s="1" t="s">
        <v>341</v>
      </c>
      <c r="H459" t="s">
        <v>71</v>
      </c>
      <c r="I459" s="4" t="s">
        <v>178</v>
      </c>
    </row>
    <row r="460" spans="1:9" ht="28.5" x14ac:dyDescent="0.2">
      <c r="A460" s="4" t="s">
        <v>352</v>
      </c>
      <c r="B460" s="1">
        <v>0.5</v>
      </c>
      <c r="C460" s="1" t="s">
        <v>29</v>
      </c>
      <c r="D460" s="1" t="str">
        <f>"275/330"</f>
        <v>275/330</v>
      </c>
      <c r="E460" s="1">
        <v>0.1</v>
      </c>
      <c r="F460" s="1" t="s">
        <v>353</v>
      </c>
      <c r="G460" s="1" t="s">
        <v>25</v>
      </c>
      <c r="H460" t="s">
        <v>63</v>
      </c>
      <c r="I460" s="4" t="s">
        <v>354</v>
      </c>
    </row>
    <row r="461" spans="1:9" x14ac:dyDescent="0.2">
      <c r="A461" s="4" t="s">
        <v>399</v>
      </c>
      <c r="B461" s="1">
        <v>0.5</v>
      </c>
      <c r="C461" s="1" t="s">
        <v>29</v>
      </c>
      <c r="D461" s="1" t="str">
        <f>"275/330"</f>
        <v>275/330</v>
      </c>
      <c r="E461" s="1">
        <v>0.1</v>
      </c>
      <c r="F461" s="1" t="s">
        <v>400</v>
      </c>
      <c r="G461" s="1" t="s">
        <v>400</v>
      </c>
      <c r="H461" t="s">
        <v>401</v>
      </c>
      <c r="I461" s="4" t="s">
        <v>402</v>
      </c>
    </row>
    <row r="462" spans="1:9" x14ac:dyDescent="0.2">
      <c r="A462" s="4" t="s">
        <v>449</v>
      </c>
      <c r="B462" s="1">
        <v>0.5</v>
      </c>
      <c r="C462" s="1" t="s">
        <v>23</v>
      </c>
      <c r="D462" s="1" t="str">
        <f>"37/62"</f>
        <v>37/62</v>
      </c>
      <c r="E462" s="1">
        <v>0.1</v>
      </c>
      <c r="F462" s="1" t="s">
        <v>450</v>
      </c>
      <c r="G462" s="1" t="s">
        <v>451</v>
      </c>
      <c r="H462" t="s">
        <v>246</v>
      </c>
      <c r="I462" s="4" t="s">
        <v>452</v>
      </c>
    </row>
    <row r="463" spans="1:9" x14ac:dyDescent="0.2">
      <c r="A463" s="4" t="s">
        <v>573</v>
      </c>
      <c r="B463" s="1">
        <v>0.5</v>
      </c>
      <c r="C463" s="1" t="s">
        <v>29</v>
      </c>
      <c r="D463" s="1" t="str">
        <f>"275/330"</f>
        <v>275/330</v>
      </c>
      <c r="E463" s="1">
        <v>0</v>
      </c>
      <c r="F463" s="1" t="s">
        <v>574</v>
      </c>
      <c r="G463" s="1" t="s">
        <v>575</v>
      </c>
      <c r="H463" t="s">
        <v>576</v>
      </c>
      <c r="I463" s="4" t="s">
        <v>577</v>
      </c>
    </row>
    <row r="464" spans="1:9" x14ac:dyDescent="0.2">
      <c r="A464" s="4" t="s">
        <v>635</v>
      </c>
      <c r="B464" s="1">
        <v>0.5</v>
      </c>
      <c r="C464" s="1" t="s">
        <v>29</v>
      </c>
      <c r="D464" s="1" t="str">
        <f>"275/330"</f>
        <v>275/330</v>
      </c>
      <c r="E464" s="1">
        <v>0</v>
      </c>
      <c r="F464" s="1" t="s">
        <v>636</v>
      </c>
      <c r="G464" s="1" t="s">
        <v>637</v>
      </c>
      <c r="H464" t="s">
        <v>358</v>
      </c>
      <c r="I464" s="4" t="s">
        <v>638</v>
      </c>
    </row>
    <row r="465" spans="1:9" ht="42.75" x14ac:dyDescent="0.2">
      <c r="A465" s="4" t="s">
        <v>736</v>
      </c>
      <c r="B465" s="1">
        <v>0.5</v>
      </c>
      <c r="C465" s="1" t="s">
        <v>29</v>
      </c>
      <c r="D465" s="1" t="str">
        <f>"275/330"</f>
        <v>275/330</v>
      </c>
      <c r="E465" s="1">
        <v>0</v>
      </c>
      <c r="F465" s="1" t="s">
        <v>737</v>
      </c>
      <c r="G465" s="1" t="s">
        <v>738</v>
      </c>
      <c r="H465" t="s">
        <v>32</v>
      </c>
      <c r="I465" s="4" t="s">
        <v>739</v>
      </c>
    </row>
    <row r="466" spans="1:9" ht="28.5" x14ac:dyDescent="0.2">
      <c r="A466" s="4" t="s">
        <v>754</v>
      </c>
      <c r="B466" s="1">
        <v>0.5</v>
      </c>
      <c r="C466" s="1" t="s">
        <v>29</v>
      </c>
      <c r="D466" s="1" t="str">
        <f>"275/330"</f>
        <v>275/330</v>
      </c>
      <c r="E466" s="1">
        <v>0.1</v>
      </c>
      <c r="F466" s="1" t="s">
        <v>755</v>
      </c>
      <c r="G466" s="1" t="s">
        <v>756</v>
      </c>
      <c r="H466" t="s">
        <v>116</v>
      </c>
      <c r="I466" s="4" t="s">
        <v>117</v>
      </c>
    </row>
    <row r="467" spans="1:9" x14ac:dyDescent="0.2">
      <c r="A467" s="4" t="s">
        <v>768</v>
      </c>
      <c r="B467" s="1">
        <v>0.5</v>
      </c>
      <c r="C467" s="1" t="s">
        <v>29</v>
      </c>
      <c r="D467" s="1" t="str">
        <f>"275/330"</f>
        <v>275/330</v>
      </c>
      <c r="E467" s="1">
        <v>0.1</v>
      </c>
      <c r="F467" s="1" t="s">
        <v>769</v>
      </c>
      <c r="G467" s="1" t="s">
        <v>770</v>
      </c>
      <c r="H467" t="s">
        <v>771</v>
      </c>
      <c r="I467" s="4" t="s">
        <v>156</v>
      </c>
    </row>
    <row r="468" spans="1:9" x14ac:dyDescent="0.2">
      <c r="A468" s="4" t="s">
        <v>772</v>
      </c>
      <c r="B468" s="1">
        <v>0.5</v>
      </c>
      <c r="C468" s="1" t="s">
        <v>29</v>
      </c>
      <c r="D468" s="1" t="str">
        <f>"275/330"</f>
        <v>275/330</v>
      </c>
      <c r="E468" s="1">
        <v>0.1</v>
      </c>
      <c r="F468" s="1" t="s">
        <v>773</v>
      </c>
      <c r="G468" s="1" t="s">
        <v>774</v>
      </c>
      <c r="H468" t="s">
        <v>15</v>
      </c>
      <c r="I468" s="4" t="s">
        <v>238</v>
      </c>
    </row>
    <row r="469" spans="1:9" x14ac:dyDescent="0.2">
      <c r="A469" s="4" t="s">
        <v>1000</v>
      </c>
      <c r="B469" s="1">
        <v>0.5</v>
      </c>
      <c r="C469" s="1" t="s">
        <v>29</v>
      </c>
      <c r="D469" s="1" t="str">
        <f>"275/330"</f>
        <v>275/330</v>
      </c>
      <c r="E469" s="1">
        <v>0.3</v>
      </c>
      <c r="F469" s="1" t="s">
        <v>1001</v>
      </c>
      <c r="G469" s="1" t="s">
        <v>1002</v>
      </c>
      <c r="H469" t="s">
        <v>20</v>
      </c>
      <c r="I469" s="4" t="s">
        <v>132</v>
      </c>
    </row>
    <row r="470" spans="1:9" ht="28.5" x14ac:dyDescent="0.2">
      <c r="A470" s="4" t="s">
        <v>1003</v>
      </c>
      <c r="B470" s="1">
        <v>0.5</v>
      </c>
      <c r="C470" s="1" t="s">
        <v>29</v>
      </c>
      <c r="D470" s="1" t="str">
        <f>"275/330"</f>
        <v>275/330</v>
      </c>
      <c r="E470" s="1">
        <v>0.9</v>
      </c>
      <c r="F470" s="1" t="s">
        <v>1004</v>
      </c>
      <c r="G470" s="1" t="s">
        <v>25</v>
      </c>
      <c r="H470" t="s">
        <v>63</v>
      </c>
      <c r="I470" s="4" t="s">
        <v>1005</v>
      </c>
    </row>
    <row r="471" spans="1:9" ht="28.5" x14ac:dyDescent="0.2">
      <c r="A471" s="4" t="s">
        <v>1006</v>
      </c>
      <c r="B471" s="1">
        <v>0.5</v>
      </c>
      <c r="C471" s="1" t="s">
        <v>23</v>
      </c>
      <c r="D471" s="1" t="str">
        <f>"37/62"</f>
        <v>37/62</v>
      </c>
      <c r="E471" s="1">
        <v>0.1</v>
      </c>
      <c r="F471" s="1" t="s">
        <v>1007</v>
      </c>
      <c r="G471" s="1" t="s">
        <v>1008</v>
      </c>
      <c r="H471" t="s">
        <v>20</v>
      </c>
      <c r="I471" s="4" t="s">
        <v>705</v>
      </c>
    </row>
    <row r="472" spans="1:9" x14ac:dyDescent="0.2">
      <c r="A472" s="4" t="s">
        <v>1030</v>
      </c>
      <c r="B472" s="1">
        <v>0.5</v>
      </c>
      <c r="C472" s="1" t="s">
        <v>29</v>
      </c>
      <c r="D472" s="1" t="str">
        <f>"275/330"</f>
        <v>275/330</v>
      </c>
      <c r="E472" s="1">
        <v>0.2</v>
      </c>
      <c r="F472" s="1" t="s">
        <v>1031</v>
      </c>
      <c r="G472" s="1" t="s">
        <v>1032</v>
      </c>
      <c r="H472" t="s">
        <v>108</v>
      </c>
      <c r="I472" s="4" t="s">
        <v>269</v>
      </c>
    </row>
    <row r="473" spans="1:9" x14ac:dyDescent="0.2">
      <c r="A473" s="4" t="s">
        <v>1043</v>
      </c>
      <c r="B473" s="1">
        <v>0.5</v>
      </c>
      <c r="C473" s="1" t="s">
        <v>29</v>
      </c>
      <c r="D473" s="1" t="str">
        <f>"275/330"</f>
        <v>275/330</v>
      </c>
      <c r="E473" s="1">
        <v>0.1</v>
      </c>
      <c r="F473" s="1" t="s">
        <v>1044</v>
      </c>
      <c r="G473" s="1" t="s">
        <v>1045</v>
      </c>
      <c r="H473" t="s">
        <v>55</v>
      </c>
      <c r="I473" s="4" t="s">
        <v>33</v>
      </c>
    </row>
    <row r="474" spans="1:9" x14ac:dyDescent="0.2">
      <c r="A474" s="4" t="s">
        <v>1095</v>
      </c>
      <c r="B474" s="1">
        <v>0.5</v>
      </c>
      <c r="C474" s="1" t="s">
        <v>29</v>
      </c>
      <c r="D474" s="1" t="str">
        <f>"275/330"</f>
        <v>275/330</v>
      </c>
      <c r="E474" s="1">
        <v>0.7</v>
      </c>
      <c r="F474" s="1" t="s">
        <v>1096</v>
      </c>
      <c r="G474" s="1" t="s">
        <v>1097</v>
      </c>
      <c r="H474" t="s">
        <v>20</v>
      </c>
      <c r="I474" s="4" t="s">
        <v>84</v>
      </c>
    </row>
    <row r="475" spans="1:9" ht="28.5" x14ac:dyDescent="0.2">
      <c r="A475" s="4" t="s">
        <v>1140</v>
      </c>
      <c r="B475" s="1">
        <v>0.5</v>
      </c>
      <c r="C475" s="1" t="s">
        <v>29</v>
      </c>
      <c r="D475" s="1" t="str">
        <f>"122/125"</f>
        <v>122/125</v>
      </c>
      <c r="E475" s="1">
        <v>0.1</v>
      </c>
      <c r="F475" s="1" t="s">
        <v>1141</v>
      </c>
      <c r="G475" s="1" t="s">
        <v>1141</v>
      </c>
      <c r="H475" t="s">
        <v>20</v>
      </c>
      <c r="I475" s="4" t="s">
        <v>142</v>
      </c>
    </row>
    <row r="476" spans="1:9" x14ac:dyDescent="0.2">
      <c r="A476" s="4" t="s">
        <v>1147</v>
      </c>
      <c r="B476" s="1">
        <v>0.5</v>
      </c>
      <c r="C476" s="1" t="s">
        <v>29</v>
      </c>
      <c r="D476" s="1" t="str">
        <f>"251/267"</f>
        <v>251/267</v>
      </c>
      <c r="E476" s="1">
        <v>0.1</v>
      </c>
      <c r="F476" s="1" t="s">
        <v>1148</v>
      </c>
      <c r="G476" s="1" t="s">
        <v>1149</v>
      </c>
      <c r="H476" t="s">
        <v>108</v>
      </c>
      <c r="I476" s="4" t="s">
        <v>109</v>
      </c>
    </row>
    <row r="477" spans="1:9" x14ac:dyDescent="0.2">
      <c r="A477" s="4" t="s">
        <v>1190</v>
      </c>
      <c r="B477" s="1">
        <v>0.5</v>
      </c>
      <c r="C477" s="1" t="s">
        <v>29</v>
      </c>
      <c r="D477" s="1" t="str">
        <f>"275/330"</f>
        <v>275/330</v>
      </c>
      <c r="E477" s="1">
        <v>0.2</v>
      </c>
      <c r="F477" s="1" t="s">
        <v>1191</v>
      </c>
      <c r="G477" s="1" t="s">
        <v>1192</v>
      </c>
      <c r="H477" t="s">
        <v>55</v>
      </c>
      <c r="I477" s="4" t="s">
        <v>56</v>
      </c>
    </row>
    <row r="478" spans="1:9" x14ac:dyDescent="0.2">
      <c r="A478" s="4" t="s">
        <v>1202</v>
      </c>
      <c r="B478" s="1">
        <v>0.5</v>
      </c>
      <c r="C478" s="1" t="s">
        <v>29</v>
      </c>
      <c r="D478" s="1" t="str">
        <f>"275/330"</f>
        <v>275/330</v>
      </c>
      <c r="E478" s="1">
        <v>0.1</v>
      </c>
      <c r="F478" s="1" t="s">
        <v>1203</v>
      </c>
      <c r="G478" s="1" t="s">
        <v>1204</v>
      </c>
      <c r="H478" t="s">
        <v>1205</v>
      </c>
      <c r="I478" s="4" t="s">
        <v>156</v>
      </c>
    </row>
    <row r="479" spans="1:9" ht="28.5" x14ac:dyDescent="0.2">
      <c r="A479" s="4" t="s">
        <v>1206</v>
      </c>
      <c r="B479" s="1">
        <v>0.5</v>
      </c>
      <c r="C479" s="1" t="s">
        <v>29</v>
      </c>
      <c r="D479" s="1" t="str">
        <f>"275/330"</f>
        <v>275/330</v>
      </c>
      <c r="E479" s="1">
        <v>0.1</v>
      </c>
      <c r="F479" s="1" t="s">
        <v>1207</v>
      </c>
      <c r="G479" s="1" t="s">
        <v>1207</v>
      </c>
      <c r="H479" t="s">
        <v>75</v>
      </c>
      <c r="I479" s="4" t="s">
        <v>1208</v>
      </c>
    </row>
    <row r="480" spans="1:9" ht="42.75" x14ac:dyDescent="0.2">
      <c r="A480" s="4" t="s">
        <v>1301</v>
      </c>
      <c r="B480" s="1">
        <v>0.5</v>
      </c>
      <c r="C480" s="1" t="s">
        <v>29</v>
      </c>
      <c r="D480" s="1" t="str">
        <f>"275/330"</f>
        <v>275/330</v>
      </c>
      <c r="E480" s="1">
        <v>0.1</v>
      </c>
      <c r="F480" s="1" t="s">
        <v>1302</v>
      </c>
      <c r="G480" s="1" t="s">
        <v>1303</v>
      </c>
      <c r="H480" t="s">
        <v>223</v>
      </c>
      <c r="I480" s="4" t="s">
        <v>1304</v>
      </c>
    </row>
    <row r="481" spans="1:9" x14ac:dyDescent="0.2">
      <c r="A481" s="4" t="s">
        <v>1334</v>
      </c>
      <c r="B481" s="1">
        <v>0.5</v>
      </c>
      <c r="C481" s="1" t="s">
        <v>29</v>
      </c>
      <c r="D481" s="1" t="str">
        <f>"275/330"</f>
        <v>275/330</v>
      </c>
      <c r="E481" s="1">
        <v>0.2</v>
      </c>
      <c r="F481" s="1" t="s">
        <v>1335</v>
      </c>
      <c r="G481" s="1" t="s">
        <v>1335</v>
      </c>
      <c r="H481" t="s">
        <v>651</v>
      </c>
      <c r="I481" s="4" t="s">
        <v>652</v>
      </c>
    </row>
    <row r="482" spans="1:9" x14ac:dyDescent="0.2">
      <c r="A482" s="4" t="s">
        <v>1514</v>
      </c>
      <c r="B482" s="1">
        <v>0.5</v>
      </c>
      <c r="C482" s="1" t="s">
        <v>29</v>
      </c>
      <c r="D482" s="1" t="str">
        <f>"251/267"</f>
        <v>251/267</v>
      </c>
      <c r="E482" s="1">
        <v>0.1</v>
      </c>
      <c r="F482" s="1" t="s">
        <v>1515</v>
      </c>
      <c r="G482" s="1" t="s">
        <v>1516</v>
      </c>
      <c r="H482" t="s">
        <v>10</v>
      </c>
      <c r="I482" s="4" t="s">
        <v>273</v>
      </c>
    </row>
    <row r="483" spans="1:9" ht="28.5" x14ac:dyDescent="0.2">
      <c r="A483" s="4" t="s">
        <v>1532</v>
      </c>
      <c r="B483" s="1">
        <v>0.5</v>
      </c>
      <c r="C483" s="1" t="s">
        <v>29</v>
      </c>
      <c r="D483" s="1" t="str">
        <f>"275/330"</f>
        <v>275/330</v>
      </c>
      <c r="E483" s="1">
        <v>0.1</v>
      </c>
      <c r="F483" s="1" t="s">
        <v>1533</v>
      </c>
      <c r="G483" s="1" t="s">
        <v>1534</v>
      </c>
      <c r="H483" t="s">
        <v>59</v>
      </c>
      <c r="I483" s="4" t="s">
        <v>101</v>
      </c>
    </row>
    <row r="484" spans="1:9" x14ac:dyDescent="0.2">
      <c r="A484" s="4" t="s">
        <v>1568</v>
      </c>
      <c r="B484" s="1">
        <v>0.5</v>
      </c>
      <c r="C484" s="1" t="s">
        <v>29</v>
      </c>
      <c r="D484" s="1" t="str">
        <f>"275/330"</f>
        <v>275/330</v>
      </c>
      <c r="E484" s="1">
        <v>0.1</v>
      </c>
      <c r="F484" s="1" t="s">
        <v>1569</v>
      </c>
      <c r="G484" s="1" t="s">
        <v>1570</v>
      </c>
      <c r="H484" t="s">
        <v>20</v>
      </c>
      <c r="I484" s="4" t="s">
        <v>84</v>
      </c>
    </row>
    <row r="485" spans="1:9" x14ac:dyDescent="0.2">
      <c r="A485" s="4" t="s">
        <v>1589</v>
      </c>
      <c r="B485" s="1">
        <v>0.5</v>
      </c>
      <c r="C485" s="1" t="s">
        <v>29</v>
      </c>
      <c r="D485" s="1" t="str">
        <f>"16/21"</f>
        <v>16/21</v>
      </c>
      <c r="E485" s="1">
        <v>0.2</v>
      </c>
      <c r="F485" s="1" t="s">
        <v>1590</v>
      </c>
      <c r="G485" s="1" t="s">
        <v>1591</v>
      </c>
      <c r="H485" t="s">
        <v>71</v>
      </c>
      <c r="I485" s="4" t="s">
        <v>33</v>
      </c>
    </row>
    <row r="486" spans="1:9" x14ac:dyDescent="0.2">
      <c r="A486" s="4" t="s">
        <v>1615</v>
      </c>
      <c r="B486" s="1">
        <v>0.5</v>
      </c>
      <c r="C486" s="1" t="s">
        <v>29</v>
      </c>
      <c r="D486" s="1" t="str">
        <f>"275/330"</f>
        <v>275/330</v>
      </c>
      <c r="E486" s="1">
        <v>0.2</v>
      </c>
      <c r="F486" s="1" t="s">
        <v>1616</v>
      </c>
      <c r="G486" s="1" t="s">
        <v>1617</v>
      </c>
      <c r="H486" t="s">
        <v>15</v>
      </c>
      <c r="I486" s="4" t="s">
        <v>238</v>
      </c>
    </row>
    <row r="487" spans="1:9" x14ac:dyDescent="0.2">
      <c r="A487" s="4" t="s">
        <v>85</v>
      </c>
      <c r="B487" s="1">
        <v>0.4</v>
      </c>
      <c r="C487" s="1" t="s">
        <v>29</v>
      </c>
      <c r="D487" s="1" t="str">
        <f>"306/330"</f>
        <v>306/330</v>
      </c>
      <c r="E487" s="1">
        <v>0.1</v>
      </c>
      <c r="F487" s="1" t="s">
        <v>86</v>
      </c>
      <c r="G487" s="1" t="s">
        <v>87</v>
      </c>
      <c r="H487" t="s">
        <v>88</v>
      </c>
      <c r="I487" s="4" t="s">
        <v>89</v>
      </c>
    </row>
    <row r="488" spans="1:9" ht="28.5" x14ac:dyDescent="0.2">
      <c r="A488" s="4" t="s">
        <v>388</v>
      </c>
      <c r="B488" s="1">
        <v>0.4</v>
      </c>
      <c r="C488" s="1" t="s">
        <v>29</v>
      </c>
      <c r="D488" s="1" t="str">
        <f>"306/330"</f>
        <v>306/330</v>
      </c>
      <c r="E488" s="1">
        <v>0.3</v>
      </c>
      <c r="F488" s="1" t="s">
        <v>389</v>
      </c>
      <c r="G488" s="1" t="s">
        <v>25</v>
      </c>
      <c r="H488" t="s">
        <v>63</v>
      </c>
      <c r="I488" s="4" t="s">
        <v>388</v>
      </c>
    </row>
    <row r="489" spans="1:9" ht="28.5" x14ac:dyDescent="0.2">
      <c r="A489" s="4" t="s">
        <v>390</v>
      </c>
      <c r="B489" s="1">
        <v>0.4</v>
      </c>
      <c r="C489" s="1" t="s">
        <v>29</v>
      </c>
      <c r="D489" s="1" t="str">
        <f>"306/330"</f>
        <v>306/330</v>
      </c>
      <c r="E489" s="1">
        <v>0.3</v>
      </c>
      <c r="F489" s="1" t="s">
        <v>391</v>
      </c>
      <c r="G489" s="1" t="s">
        <v>392</v>
      </c>
      <c r="H489" t="s">
        <v>55</v>
      </c>
      <c r="I489" s="4" t="s">
        <v>33</v>
      </c>
    </row>
    <row r="490" spans="1:9" x14ac:dyDescent="0.2">
      <c r="A490" s="4" t="s">
        <v>555</v>
      </c>
      <c r="B490" s="1">
        <v>0.4</v>
      </c>
      <c r="C490" s="1" t="s">
        <v>29</v>
      </c>
      <c r="D490" s="1" t="str">
        <f>"306/330"</f>
        <v>306/330</v>
      </c>
      <c r="E490" s="1">
        <v>0.3</v>
      </c>
      <c r="F490" s="1" t="s">
        <v>556</v>
      </c>
      <c r="G490" s="1" t="s">
        <v>557</v>
      </c>
      <c r="H490" t="s">
        <v>20</v>
      </c>
      <c r="I490" s="4" t="s">
        <v>33</v>
      </c>
    </row>
    <row r="491" spans="1:9" x14ac:dyDescent="0.2">
      <c r="A491" s="4" t="s">
        <v>563</v>
      </c>
      <c r="B491" s="1">
        <v>0.4</v>
      </c>
      <c r="C491" s="1" t="s">
        <v>29</v>
      </c>
      <c r="D491" s="1" t="str">
        <f>"306/330"</f>
        <v>306/330</v>
      </c>
      <c r="E491" s="1">
        <v>0.3</v>
      </c>
      <c r="F491" s="1" t="s">
        <v>564</v>
      </c>
      <c r="G491" s="1" t="s">
        <v>564</v>
      </c>
      <c r="H491" t="s">
        <v>401</v>
      </c>
      <c r="I491" s="4" t="s">
        <v>565</v>
      </c>
    </row>
    <row r="492" spans="1:9" x14ac:dyDescent="0.2">
      <c r="A492" s="4" t="s">
        <v>590</v>
      </c>
      <c r="B492" s="1">
        <v>0.4</v>
      </c>
      <c r="C492" s="1" t="s">
        <v>29</v>
      </c>
      <c r="D492" s="1" t="str">
        <f>"306/330"</f>
        <v>306/330</v>
      </c>
      <c r="E492" s="1">
        <v>0.1</v>
      </c>
      <c r="F492" s="1" t="s">
        <v>591</v>
      </c>
      <c r="G492" s="1" t="s">
        <v>592</v>
      </c>
      <c r="H492" t="s">
        <v>441</v>
      </c>
      <c r="I492" s="4" t="s">
        <v>33</v>
      </c>
    </row>
    <row r="493" spans="1:9" x14ac:dyDescent="0.2">
      <c r="A493" s="4" t="s">
        <v>603</v>
      </c>
      <c r="B493" s="1">
        <v>0.4</v>
      </c>
      <c r="C493" s="1" t="s">
        <v>29</v>
      </c>
      <c r="D493" s="1" t="str">
        <f>"306/330"</f>
        <v>306/330</v>
      </c>
      <c r="E493" s="1">
        <v>0.2</v>
      </c>
      <c r="F493" s="1" t="s">
        <v>604</v>
      </c>
      <c r="G493" s="1" t="s">
        <v>605</v>
      </c>
      <c r="H493" t="s">
        <v>63</v>
      </c>
      <c r="I493" s="4" t="s">
        <v>606</v>
      </c>
    </row>
    <row r="494" spans="1:9" x14ac:dyDescent="0.2">
      <c r="A494" s="4" t="s">
        <v>751</v>
      </c>
      <c r="B494" s="1">
        <v>0.4</v>
      </c>
      <c r="C494" s="1" t="s">
        <v>29</v>
      </c>
      <c r="D494" s="1" t="str">
        <f>"306/330"</f>
        <v>306/330</v>
      </c>
      <c r="E494" s="1">
        <v>0.2</v>
      </c>
      <c r="F494" s="1" t="s">
        <v>752</v>
      </c>
      <c r="G494" s="1" t="s">
        <v>752</v>
      </c>
      <c r="H494" t="s">
        <v>15</v>
      </c>
      <c r="I494" s="4" t="s">
        <v>753</v>
      </c>
    </row>
    <row r="495" spans="1:9" ht="28.5" x14ac:dyDescent="0.2">
      <c r="A495" s="4" t="s">
        <v>893</v>
      </c>
      <c r="B495" s="1">
        <v>0.4</v>
      </c>
      <c r="C495" s="1" t="s">
        <v>29</v>
      </c>
      <c r="D495" s="1" t="str">
        <f>"306/330"</f>
        <v>306/330</v>
      </c>
      <c r="E495" s="1">
        <v>0</v>
      </c>
      <c r="F495" s="1" t="s">
        <v>894</v>
      </c>
      <c r="G495" s="1" t="s">
        <v>895</v>
      </c>
      <c r="H495" t="s">
        <v>332</v>
      </c>
      <c r="I495" s="4" t="s">
        <v>896</v>
      </c>
    </row>
    <row r="496" spans="1:9" x14ac:dyDescent="0.2">
      <c r="A496" s="4" t="s">
        <v>1026</v>
      </c>
      <c r="B496" s="1">
        <v>0.4</v>
      </c>
      <c r="C496" s="1" t="s">
        <v>29</v>
      </c>
      <c r="D496" s="1" t="str">
        <f>"306/330"</f>
        <v>306/330</v>
      </c>
      <c r="E496" s="1">
        <v>0.2</v>
      </c>
      <c r="F496" s="1" t="s">
        <v>1027</v>
      </c>
      <c r="G496" s="1" t="s">
        <v>1028</v>
      </c>
      <c r="H496" t="s">
        <v>401</v>
      </c>
      <c r="I496" s="4" t="s">
        <v>1029</v>
      </c>
    </row>
    <row r="497" spans="1:9" x14ac:dyDescent="0.2">
      <c r="A497" s="4" t="s">
        <v>1052</v>
      </c>
      <c r="B497" s="1">
        <v>0.4</v>
      </c>
      <c r="C497" s="1" t="s">
        <v>29</v>
      </c>
      <c r="D497" s="1" t="str">
        <f>"306/330"</f>
        <v>306/330</v>
      </c>
      <c r="E497" s="1">
        <v>0.1</v>
      </c>
      <c r="F497" s="1" t="s">
        <v>1053</v>
      </c>
      <c r="G497" s="1" t="s">
        <v>1054</v>
      </c>
      <c r="H497" t="s">
        <v>71</v>
      </c>
      <c r="I497" s="4" t="s">
        <v>291</v>
      </c>
    </row>
    <row r="498" spans="1:9" x14ac:dyDescent="0.2">
      <c r="A498" s="4" t="s">
        <v>1107</v>
      </c>
      <c r="B498" s="1">
        <v>0.4</v>
      </c>
      <c r="C498" s="1" t="s">
        <v>29</v>
      </c>
      <c r="D498" s="1" t="str">
        <f>"123/125"</f>
        <v>123/125</v>
      </c>
      <c r="E498" s="1">
        <v>0.1</v>
      </c>
      <c r="F498" s="1" t="s">
        <v>1108</v>
      </c>
      <c r="G498" s="1" t="s">
        <v>1109</v>
      </c>
      <c r="H498" t="s">
        <v>332</v>
      </c>
      <c r="I498" s="4" t="s">
        <v>544</v>
      </c>
    </row>
    <row r="499" spans="1:9" x14ac:dyDescent="0.2">
      <c r="A499" s="4" t="s">
        <v>1294</v>
      </c>
      <c r="B499" s="1">
        <v>0.4</v>
      </c>
      <c r="C499" s="1" t="s">
        <v>29</v>
      </c>
      <c r="D499" s="1" t="str">
        <f>"306/330"</f>
        <v>306/330</v>
      </c>
      <c r="E499" s="1">
        <v>0.1</v>
      </c>
      <c r="F499" s="1" t="s">
        <v>1295</v>
      </c>
      <c r="G499" s="1" t="s">
        <v>1296</v>
      </c>
      <c r="H499" t="s">
        <v>59</v>
      </c>
      <c r="I499" s="4" t="s">
        <v>1297</v>
      </c>
    </row>
    <row r="500" spans="1:9" x14ac:dyDescent="0.2">
      <c r="A500" s="4" t="s">
        <v>1370</v>
      </c>
      <c r="B500" s="1">
        <v>0.4</v>
      </c>
      <c r="C500" s="1" t="s">
        <v>29</v>
      </c>
      <c r="D500" s="1" t="str">
        <f>"306/330"</f>
        <v>306/330</v>
      </c>
      <c r="E500" s="1">
        <v>0.1</v>
      </c>
      <c r="F500" s="1" t="s">
        <v>1371</v>
      </c>
      <c r="G500" s="1" t="s">
        <v>1372</v>
      </c>
      <c r="H500" t="s">
        <v>332</v>
      </c>
      <c r="I500" s="4" t="s">
        <v>1373</v>
      </c>
    </row>
    <row r="501" spans="1:9" ht="28.5" x14ac:dyDescent="0.2">
      <c r="A501" s="4" t="s">
        <v>1626</v>
      </c>
      <c r="B501" s="1">
        <v>0.4</v>
      </c>
      <c r="C501" s="1" t="s">
        <v>29</v>
      </c>
      <c r="D501" s="1" t="str">
        <f>"70/73"</f>
        <v>70/73</v>
      </c>
      <c r="E501" s="1">
        <v>0</v>
      </c>
      <c r="F501" s="1" t="s">
        <v>1627</v>
      </c>
      <c r="G501" s="1" t="s">
        <v>1628</v>
      </c>
      <c r="H501" t="s">
        <v>116</v>
      </c>
      <c r="I501" s="4" t="s">
        <v>117</v>
      </c>
    </row>
    <row r="502" spans="1:9" ht="28.5" x14ac:dyDescent="0.2">
      <c r="A502" s="4" t="s">
        <v>1671</v>
      </c>
      <c r="B502" s="1">
        <v>0.4</v>
      </c>
      <c r="C502" s="1" t="s">
        <v>29</v>
      </c>
      <c r="D502" s="1" t="str">
        <f>"306/330"</f>
        <v>306/330</v>
      </c>
      <c r="E502" s="1">
        <v>0</v>
      </c>
      <c r="F502" s="1" t="s">
        <v>1672</v>
      </c>
      <c r="G502" s="1" t="s">
        <v>1673</v>
      </c>
      <c r="H502" t="s">
        <v>15</v>
      </c>
      <c r="I502" s="4" t="s">
        <v>156</v>
      </c>
    </row>
    <row r="503" spans="1:9" ht="28.5" x14ac:dyDescent="0.2">
      <c r="A503" s="4" t="s">
        <v>285</v>
      </c>
      <c r="B503" s="1">
        <v>0.3</v>
      </c>
      <c r="C503" s="1" t="s">
        <v>29</v>
      </c>
      <c r="D503" s="1" t="str">
        <f>"320/330"</f>
        <v>320/330</v>
      </c>
      <c r="E503" s="1">
        <v>0.2</v>
      </c>
      <c r="F503" s="1" t="s">
        <v>286</v>
      </c>
      <c r="G503" s="1" t="s">
        <v>287</v>
      </c>
      <c r="H503" t="s">
        <v>246</v>
      </c>
      <c r="I503" s="4" t="s">
        <v>16</v>
      </c>
    </row>
    <row r="504" spans="1:9" ht="28.5" x14ac:dyDescent="0.2">
      <c r="A504" s="4" t="s">
        <v>346</v>
      </c>
      <c r="B504" s="1">
        <v>0.3</v>
      </c>
      <c r="C504" s="1" t="s">
        <v>29</v>
      </c>
      <c r="D504" s="1" t="str">
        <f>"72/73"</f>
        <v>72/73</v>
      </c>
      <c r="E504" s="1">
        <v>0.3</v>
      </c>
      <c r="F504" s="1" t="s">
        <v>347</v>
      </c>
      <c r="G504" s="1" t="s">
        <v>25</v>
      </c>
      <c r="H504" t="s">
        <v>26</v>
      </c>
      <c r="I504" s="4" t="s">
        <v>348</v>
      </c>
    </row>
    <row r="505" spans="1:9" ht="28.5" x14ac:dyDescent="0.2">
      <c r="A505" s="4" t="s">
        <v>355</v>
      </c>
      <c r="B505" s="1">
        <v>0.3</v>
      </c>
      <c r="C505" s="1" t="s">
        <v>29</v>
      </c>
      <c r="D505" s="1" t="str">
        <f>"320/330"</f>
        <v>320/330</v>
      </c>
      <c r="E505" s="1">
        <v>0</v>
      </c>
      <c r="F505" s="1" t="s">
        <v>356</v>
      </c>
      <c r="G505" s="1" t="s">
        <v>357</v>
      </c>
      <c r="H505" t="s">
        <v>358</v>
      </c>
      <c r="I505" s="4" t="s">
        <v>359</v>
      </c>
    </row>
    <row r="506" spans="1:9" ht="28.5" x14ac:dyDescent="0.2">
      <c r="A506" s="4" t="s">
        <v>369</v>
      </c>
      <c r="B506" s="1">
        <v>0.3</v>
      </c>
      <c r="C506" s="1" t="s">
        <v>29</v>
      </c>
      <c r="D506" s="1" t="str">
        <f>"124/125"</f>
        <v>124/125</v>
      </c>
      <c r="E506" s="1" t="s">
        <v>25</v>
      </c>
      <c r="F506" s="1" t="s">
        <v>370</v>
      </c>
      <c r="G506" s="1" t="s">
        <v>25</v>
      </c>
      <c r="H506" t="s">
        <v>59</v>
      </c>
      <c r="I506" s="4" t="s">
        <v>371</v>
      </c>
    </row>
    <row r="507" spans="1:9" x14ac:dyDescent="0.2">
      <c r="A507" s="4" t="s">
        <v>552</v>
      </c>
      <c r="B507" s="1">
        <v>0.3</v>
      </c>
      <c r="C507" s="1" t="s">
        <v>29</v>
      </c>
      <c r="D507" s="1" t="str">
        <f>"19/21"</f>
        <v>19/21</v>
      </c>
      <c r="E507" s="1">
        <v>0.2</v>
      </c>
      <c r="F507" s="1" t="s">
        <v>553</v>
      </c>
      <c r="G507" s="1" t="s">
        <v>554</v>
      </c>
      <c r="H507" t="s">
        <v>15</v>
      </c>
      <c r="I507" s="4" t="s">
        <v>502</v>
      </c>
    </row>
    <row r="508" spans="1:9" ht="28.5" x14ac:dyDescent="0.2">
      <c r="A508" s="4" t="s">
        <v>819</v>
      </c>
      <c r="B508" s="1">
        <v>0.3</v>
      </c>
      <c r="C508" s="1" t="s">
        <v>29</v>
      </c>
      <c r="D508" s="1" t="str">
        <f>"320/330"</f>
        <v>320/330</v>
      </c>
      <c r="E508" s="1">
        <v>0.1</v>
      </c>
      <c r="F508" s="1" t="s">
        <v>820</v>
      </c>
      <c r="G508" s="1" t="s">
        <v>821</v>
      </c>
      <c r="H508" t="s">
        <v>20</v>
      </c>
      <c r="I508" s="4" t="s">
        <v>291</v>
      </c>
    </row>
    <row r="509" spans="1:9" x14ac:dyDescent="0.2">
      <c r="A509" s="4" t="s">
        <v>997</v>
      </c>
      <c r="B509" s="1">
        <v>0.3</v>
      </c>
      <c r="C509" s="1" t="s">
        <v>29</v>
      </c>
      <c r="D509" s="1" t="str">
        <f>"320/330"</f>
        <v>320/330</v>
      </c>
      <c r="E509" s="1">
        <v>0.3</v>
      </c>
      <c r="F509" s="1" t="s">
        <v>998</v>
      </c>
      <c r="G509" s="1" t="s">
        <v>25</v>
      </c>
      <c r="H509" t="s">
        <v>20</v>
      </c>
      <c r="I509" s="4" t="s">
        <v>999</v>
      </c>
    </row>
    <row r="510" spans="1:9" x14ac:dyDescent="0.2">
      <c r="A510" s="4" t="s">
        <v>1046</v>
      </c>
      <c r="B510" s="1">
        <v>0.3</v>
      </c>
      <c r="C510" s="1" t="s">
        <v>29</v>
      </c>
      <c r="D510" s="1" t="str">
        <f>"320/330"</f>
        <v>320/330</v>
      </c>
      <c r="E510" s="1">
        <v>0.2</v>
      </c>
      <c r="F510" s="1" t="s">
        <v>1047</v>
      </c>
      <c r="G510" s="1" t="s">
        <v>25</v>
      </c>
      <c r="H510" t="s">
        <v>63</v>
      </c>
      <c r="I510" s="4" t="s">
        <v>1048</v>
      </c>
    </row>
    <row r="511" spans="1:9" x14ac:dyDescent="0.2">
      <c r="A511" s="4" t="s">
        <v>1440</v>
      </c>
      <c r="B511" s="1">
        <v>0.3</v>
      </c>
      <c r="C511" s="1" t="s">
        <v>29</v>
      </c>
      <c r="D511" s="1" t="str">
        <f>"19/21"</f>
        <v>19/21</v>
      </c>
      <c r="E511" s="1">
        <v>0.1</v>
      </c>
      <c r="F511" s="1" t="s">
        <v>1441</v>
      </c>
      <c r="G511" s="1" t="s">
        <v>1442</v>
      </c>
      <c r="H511" t="s">
        <v>15</v>
      </c>
      <c r="I511" s="4" t="s">
        <v>156</v>
      </c>
    </row>
    <row r="512" spans="1:9" ht="28.5" x14ac:dyDescent="0.2">
      <c r="A512" s="4" t="s">
        <v>1586</v>
      </c>
      <c r="B512" s="1">
        <v>0.3</v>
      </c>
      <c r="C512" s="1" t="s">
        <v>29</v>
      </c>
      <c r="D512" s="1" t="str">
        <f>"320/330"</f>
        <v>320/330</v>
      </c>
      <c r="E512" s="1">
        <v>0.2</v>
      </c>
      <c r="F512" s="1" t="s">
        <v>1587</v>
      </c>
      <c r="G512" s="1" t="s">
        <v>1588</v>
      </c>
      <c r="H512" t="s">
        <v>223</v>
      </c>
      <c r="I512" s="4" t="s">
        <v>117</v>
      </c>
    </row>
    <row r="513" spans="1:9" x14ac:dyDescent="0.2">
      <c r="A513" s="4" t="s">
        <v>578</v>
      </c>
      <c r="B513" s="1">
        <v>0.2</v>
      </c>
      <c r="C513" s="1" t="s">
        <v>29</v>
      </c>
      <c r="D513" s="1" t="str">
        <f>"125/125"</f>
        <v>125/125</v>
      </c>
      <c r="E513" s="1">
        <v>0.1</v>
      </c>
      <c r="F513" s="1" t="s">
        <v>579</v>
      </c>
      <c r="G513" s="1" t="s">
        <v>579</v>
      </c>
      <c r="H513" t="s">
        <v>71</v>
      </c>
      <c r="I513" s="4" t="s">
        <v>580</v>
      </c>
    </row>
    <row r="514" spans="1:9" x14ac:dyDescent="0.2">
      <c r="A514" s="4" t="s">
        <v>1009</v>
      </c>
      <c r="B514" s="1">
        <v>0.2</v>
      </c>
      <c r="C514" s="1" t="s">
        <v>29</v>
      </c>
      <c r="D514" s="1" t="str">
        <f>"328/330"</f>
        <v>328/330</v>
      </c>
      <c r="E514" s="1">
        <v>0</v>
      </c>
      <c r="F514" s="1" t="s">
        <v>1010</v>
      </c>
      <c r="G514" s="1" t="s">
        <v>1010</v>
      </c>
      <c r="H514" t="s">
        <v>63</v>
      </c>
      <c r="I514" s="4" t="s">
        <v>1011</v>
      </c>
    </row>
    <row r="515" spans="1:9" x14ac:dyDescent="0.2">
      <c r="A515" s="4" t="s">
        <v>527</v>
      </c>
      <c r="B515" s="1">
        <v>0.1</v>
      </c>
      <c r="C515" s="1" t="s">
        <v>29</v>
      </c>
      <c r="D515" s="1" t="str">
        <f>"329/330"</f>
        <v>329/330</v>
      </c>
      <c r="E515" s="1">
        <v>0</v>
      </c>
      <c r="F515" s="1" t="s">
        <v>528</v>
      </c>
      <c r="G515" s="1" t="s">
        <v>528</v>
      </c>
      <c r="H515" t="s">
        <v>26</v>
      </c>
      <c r="I515" s="4" t="s">
        <v>348</v>
      </c>
    </row>
    <row r="516" spans="1:9" x14ac:dyDescent="0.2">
      <c r="A516" s="4" t="s">
        <v>1379</v>
      </c>
      <c r="B516" s="1">
        <v>0.1</v>
      </c>
      <c r="C516" s="1" t="s">
        <v>29</v>
      </c>
      <c r="D516" s="1" t="str">
        <f>"61/62"</f>
        <v>61/62</v>
      </c>
      <c r="E516" s="1">
        <v>0</v>
      </c>
      <c r="F516" s="1" t="s">
        <v>1380</v>
      </c>
      <c r="G516" s="1" t="s">
        <v>1381</v>
      </c>
      <c r="H516" t="s">
        <v>246</v>
      </c>
      <c r="I516" s="4" t="s">
        <v>1382</v>
      </c>
    </row>
    <row r="517" spans="1:9" ht="28.5" x14ac:dyDescent="0.2">
      <c r="A517" s="4" t="s">
        <v>279</v>
      </c>
      <c r="B517" s="1">
        <v>0</v>
      </c>
      <c r="C517" s="1" t="s">
        <v>29</v>
      </c>
      <c r="D517" s="1" t="str">
        <f>"21/21"</f>
        <v>21/21</v>
      </c>
      <c r="E517" s="1">
        <v>0</v>
      </c>
      <c r="F517" s="1" t="s">
        <v>280</v>
      </c>
      <c r="G517" s="1" t="s">
        <v>280</v>
      </c>
      <c r="H517" t="s">
        <v>59</v>
      </c>
      <c r="I517" s="4" t="s">
        <v>281</v>
      </c>
    </row>
    <row r="518" spans="1:9" x14ac:dyDescent="0.2">
      <c r="A518" s="4" t="s">
        <v>1055</v>
      </c>
      <c r="B518" s="1" t="s">
        <v>25</v>
      </c>
      <c r="C518" s="1" t="s">
        <v>25</v>
      </c>
      <c r="D518" s="1" t="s">
        <v>25</v>
      </c>
      <c r="E518" s="1" t="s">
        <v>25</v>
      </c>
      <c r="F518" s="1" t="s">
        <v>1056</v>
      </c>
      <c r="G518" s="1" t="s">
        <v>25</v>
      </c>
      <c r="H518" t="s">
        <v>15</v>
      </c>
      <c r="I518" s="4" t="s">
        <v>156</v>
      </c>
    </row>
    <row r="519" spans="1:9" ht="28.5" x14ac:dyDescent="0.2">
      <c r="A519" s="4" t="s">
        <v>1278</v>
      </c>
      <c r="B519" s="1" t="s">
        <v>25</v>
      </c>
      <c r="C519" s="1" t="s">
        <v>25</v>
      </c>
      <c r="D519" s="1" t="s">
        <v>25</v>
      </c>
      <c r="E519" s="1" t="s">
        <v>25</v>
      </c>
      <c r="F519" s="1" t="s">
        <v>25</v>
      </c>
      <c r="G519" s="1" t="s">
        <v>25</v>
      </c>
      <c r="H519" t="s">
        <v>20</v>
      </c>
      <c r="I519" s="4" t="s">
        <v>459</v>
      </c>
    </row>
    <row r="520" spans="1:9" x14ac:dyDescent="0.2">
      <c r="A520" s="4" t="s">
        <v>1535</v>
      </c>
      <c r="B520" s="1" t="s">
        <v>25</v>
      </c>
      <c r="C520" s="1" t="s">
        <v>25</v>
      </c>
      <c r="D520" s="1" t="s">
        <v>25</v>
      </c>
      <c r="E520" s="1" t="s">
        <v>25</v>
      </c>
      <c r="F520" s="1" t="s">
        <v>1536</v>
      </c>
      <c r="G520" s="1" t="s">
        <v>25</v>
      </c>
      <c r="H520" t="s">
        <v>1537</v>
      </c>
      <c r="I520" s="4" t="s">
        <v>1538</v>
      </c>
    </row>
  </sheetData>
  <sortState ref="A3:I520">
    <sortCondition descending="1" ref="B3:B520"/>
  </sortState>
  <mergeCells count="1">
    <mergeCell ref="A1:I1"/>
  </mergeCells>
  <phoneticPr fontId="1" type="noConversion"/>
  <conditionalFormatting sqref="A3:A520">
    <cfRule type="duplicateValues" dxfId="13" priority="2"/>
  </conditionalFormatting>
  <conditionalFormatting sqref="A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xkfw</dc:creator>
  <cp:lastModifiedBy>xkfw</cp:lastModifiedBy>
  <dcterms:created xsi:type="dcterms:W3CDTF">2023-11-14T00:40:07Z</dcterms:created>
  <dcterms:modified xsi:type="dcterms:W3CDTF">2023-11-17T02:04:19Z</dcterms:modified>
</cp:coreProperties>
</file>